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clair\Documents\1-cle gros minet\Billiet\2025 2026\reglementation 2025 2026\"/>
    </mc:Choice>
  </mc:AlternateContent>
  <xr:revisionPtr revIDLastSave="0" documentId="8_{601DE190-26BD-4E08-99EA-BCD449A68FC7}" xr6:coauthVersionLast="47" xr6:coauthVersionMax="47" xr10:uidLastSave="{00000000-0000-0000-0000-000000000000}"/>
  <bookViews>
    <workbookView xWindow="-110" yWindow="-110" windowWidth="19420" windowHeight="10300" activeTab="1" xr2:uid="{3B2196AB-7E34-4D0F-B1D5-D67427579890}"/>
  </bookViews>
  <sheets>
    <sheet name="How to use" sheetId="17" r:id="rId1"/>
    <sheet name="ACRO CALCULATOR" sheetId="2" r:id="rId2"/>
    <sheet name="Removed" sheetId="20" state="hidden" r:id="rId3"/>
    <sheet name="Construction DD" sheetId="6" state="hidden" r:id="rId4"/>
    <sheet name="Connection DD" sheetId="8" state="hidden" r:id="rId5"/>
    <sheet name="Directions DD" sheetId="11" state="hidden" r:id="rId6"/>
    <sheet name="Position1 DD" sheetId="9" state="hidden" r:id="rId7"/>
    <sheet name="Position2 DD" sheetId="13" state="hidden" r:id="rId8"/>
    <sheet name="Rotation Base DD" sheetId="14" state="hidden" r:id="rId9"/>
    <sheet name="Rotation Plane DD" sheetId="15" state="hidden" r:id="rId10"/>
    <sheet name="Bonus DD" sheetId="16" state="hidden" r:id="rId11"/>
    <sheet name="Compatibility" sheetId="18" state="hidden" r:id="rId12"/>
    <sheet name="Bonus Compat." sheetId="19" state="hidden" r:id="rId13"/>
    <sheet name="Requirements" sheetId="10" state="hidden" r:id="rId14"/>
  </sheets>
  <definedNames>
    <definedName name="_xlnm._FilterDatabase" localSheetId="10" hidden="1">'Bonus DD'!$M$4:$P$4</definedName>
    <definedName name="_xlnm._FilterDatabase" localSheetId="4" hidden="1">'Connection DD'!$E$4:$H$4</definedName>
    <definedName name="_xlnm._FilterDatabase" localSheetId="3" hidden="1">'Construction DD'!$Q$4:$T$4</definedName>
    <definedName name="_xlnm._FilterDatabase" localSheetId="5" hidden="1">'Directions DD'!#REF!</definedName>
    <definedName name="_xlnm._FilterDatabase" localSheetId="6" hidden="1">'Position1 DD'!#REF!</definedName>
    <definedName name="_xlnm._FilterDatabase" localSheetId="7" hidden="1">'Position2 DD'!#REF!</definedName>
    <definedName name="_xlnm._FilterDatabase" localSheetId="8" hidden="1">'Rotation Base DD'!#REF!</definedName>
    <definedName name="_xlnm._FilterDatabase" localSheetId="9" hidden="1">'Rotation Plane DD'!#REF!</definedName>
    <definedName name="Bon1_A">'Bonus DD'!$C$5:$C$40</definedName>
    <definedName name="Bon1_B">'Bonus DD'!$I$5:$I$40</definedName>
    <definedName name="Bon1_C">'Bonus DD'!$N$5:$N$40</definedName>
    <definedName name="Bon1_P">'Bonus DD'!$S$5:$S$40</definedName>
    <definedName name="Bon1DD_A">'Bonus DD'!$E$5:$E$40</definedName>
    <definedName name="Bon1DD_B">'Bonus DD'!$K$5:$K$40</definedName>
    <definedName name="Bon1DD_C">'Bonus DD'!$P$5:$P$40</definedName>
    <definedName name="Bon1DD_P">'Bonus DD'!$U$5:$U$40</definedName>
    <definedName name="Bon1Not_A">'Bonus DD'!$D$5:$D$40</definedName>
    <definedName name="Bon1Not_B">'Bonus DD'!$J$5:$J$40</definedName>
    <definedName name="Bon1Not_C">'Bonus DD'!$O$5:$O$40</definedName>
    <definedName name="Bon1Not_P">'Bonus DD'!$T$5:$T$40</definedName>
    <definedName name="Bon1Var_A">'Bonus DD'!$B$5:$B$40</definedName>
    <definedName name="Bon1Var_B">'Bonus DD'!$H$5:$H$40</definedName>
    <definedName name="Bon1Var_C">'Bonus DD'!$M$5:$M$40</definedName>
    <definedName name="Bon1Var_P">'Bonus DD'!$R$5:$R$40</definedName>
    <definedName name="Conn_A">'Connection DD'!$B$5:$B$50</definedName>
    <definedName name="Conn_B">'Connection DD'!$F$5:$F$50</definedName>
    <definedName name="Conn_C">'Connection DD'!$J$5:$J$50</definedName>
    <definedName name="Conn_P">'Connection DD'!$N$5:$N$50</definedName>
    <definedName name="ConnDD_A">'Connection DD'!$C$5:$C$50</definedName>
    <definedName name="ConnDD_B">'Connection DD'!$H$5:$H$50</definedName>
    <definedName name="ConnDD_C">'Connection DD'!$K$5:$K$50</definedName>
    <definedName name="ConnDD_P">'Connection DD'!$P$5:$P$50</definedName>
    <definedName name="ConnNot_B">'Connection DD'!$G$5:$G$50</definedName>
    <definedName name="ConnNot_P">'Connection DD'!$O$5:$O$50</definedName>
    <definedName name="Cons_A">'Construction DD'!$C$5:$C$40</definedName>
    <definedName name="Cons_B">'Construction DD'!$H$5:$H$40</definedName>
    <definedName name="Cons_C">'Construction DD'!$M$5:$M$40</definedName>
    <definedName name="Cons_P">'Construction DD'!$R$5:$R$40</definedName>
    <definedName name="ConsDD_A">'Construction DD'!$E$5:$E$40</definedName>
    <definedName name="ConsDD_B">'Construction DD'!$J$5:$J$40</definedName>
    <definedName name="ConsDD_C">'Construction DD'!$O$5:$O$40</definedName>
    <definedName name="ConsDD_P">'Construction DD'!$T$5:$T$40</definedName>
    <definedName name="ConsNot_A">'Construction DD'!$D$5:$D$40</definedName>
    <definedName name="ConsNot_B">'Construction DD'!$I$5:$I$40</definedName>
    <definedName name="ConsNot_C">'Construction DD'!$N$5:$N$40</definedName>
    <definedName name="ConsNot_P">'Construction DD'!$S$5:$S$40</definedName>
    <definedName name="Dir_A">'Directions DD'!$B$5:$B$40</definedName>
    <definedName name="Dir_B">'Directions DD'!$F$5:$F$40</definedName>
    <definedName name="Dir_C">'Directions DD'!$I$5:$I$40</definedName>
    <definedName name="Dir_P">'Directions DD'!$M$5:$M$40</definedName>
    <definedName name="DirDD_A">'Directions DD'!$D$5:$D$40</definedName>
    <definedName name="DirDD_B">'Directions DD'!$G$5:$G$40</definedName>
    <definedName name="DirDD_C">'Directions DD'!$K$5:$K$40</definedName>
    <definedName name="DirDD_P">'Directions DD'!$N$5:$N$40</definedName>
    <definedName name="DirNot_A">'Directions DD'!$C$5:$C$40</definedName>
    <definedName name="DirNot_C">'Directions DD'!$J$5:$J$40</definedName>
    <definedName name="Pos1_A">'Position1 DD'!$C$5:$C$50</definedName>
    <definedName name="Pos1_B">'Position1 DD'!$H$5:$H$50</definedName>
    <definedName name="Pos1_C">'Position1 DD'!$M$5:$M$50</definedName>
    <definedName name="Pos1_P">'Position1 DD'!$R$5:$R$50</definedName>
    <definedName name="Pos1DD_A">'Position1 DD'!$E$5:$E$50</definedName>
    <definedName name="Pos1DD_B">'Position1 DD'!$J$5:$J$50</definedName>
    <definedName name="Pos1DD_C">'Position1 DD'!$O$5:$O$50</definedName>
    <definedName name="Pos1DD_P">'Position1 DD'!$T$5:$T$50</definedName>
    <definedName name="Pos1Not_A">'Position1 DD'!$D$5:$D$50</definedName>
    <definedName name="Pos1Not_B">'Position1 DD'!$I$5:$I$50</definedName>
    <definedName name="Pos1Not_C">'Position1 DD'!$N$5:$N$50</definedName>
    <definedName name="Pos1Not_P">'Position1 DD'!$S$5:$S$50</definedName>
    <definedName name="Pos1Var_A">'Position1 DD'!$B$5:$B$50</definedName>
    <definedName name="Pos1Var_B">'Position2 DD'!$G$5:$G$50</definedName>
    <definedName name="Pos1Var_C">'Position1 DD'!$L$5:$L$50</definedName>
    <definedName name="Pos1Var_P">'Position1 DD'!$Q$5:$Q$50</definedName>
    <definedName name="Pos2_A">'Position2 DD'!$C$5:$C$50</definedName>
    <definedName name="Pos2_B">'Position2 DD'!$H$5:$H$50</definedName>
    <definedName name="Pos2_C">'Position2 DD'!$M$5:$M$50</definedName>
    <definedName name="Pos2_P">'Position2 DD'!$R$5:$R$50</definedName>
    <definedName name="Pos2DD_A">'Position2 DD'!$E$5:$E$50</definedName>
    <definedName name="Pos2DD_B">'Position2 DD'!$J$5:$J$50</definedName>
    <definedName name="Pos2DD_C">'Position2 DD'!$O$5:$O$50</definedName>
    <definedName name="Pos2DD_P">'Position2 DD'!$T$5:$T$50</definedName>
    <definedName name="Pos2Not_A">'Position2 DD'!$D$5:$D$50</definedName>
    <definedName name="Pos2Not_B">'Position2 DD'!$I$5:$I$50</definedName>
    <definedName name="Pos2Not_C">'Position2 DD'!$N$5:$N$50</definedName>
    <definedName name="Pos2Not_P">'Position2 DD'!$S$5:$S$50</definedName>
    <definedName name="Pos2Var_A">'Position2 DD'!$B$5:$B$50</definedName>
    <definedName name="Pos2Var_B">'Position2 DD'!$G$5:$G$50</definedName>
    <definedName name="Pos2Var_C">'Position2 DD'!$L$5:$L$50</definedName>
    <definedName name="Pos2Var_P">'Position2 DD'!$Q$5:$Q$50</definedName>
    <definedName name="Requirements">Requirements!$B$4:$B$150</definedName>
    <definedName name="RequirementsMinimal">Requirements!$D$4:$D$150</definedName>
    <definedName name="RequirementsOptional">Requirements!$C$4:$C$150</definedName>
    <definedName name="Rest_Con_Rot_B">Compatibility!$B$4:$X$45</definedName>
    <definedName name="Rest_Cons_Con_B">Compatibility!$B$91:$AP$105</definedName>
    <definedName name="Rest_Cons_Con_P">Compatibility!$B$112:$AI$126</definedName>
    <definedName name="Rest_Cons_Rot_C">Compatibility!$B$64:$X$83</definedName>
    <definedName name="Rest_Cons_Rot_P">Compatibility!$B$49:$X$61</definedName>
    <definedName name="Rot_A">'Rotation Plane DD'!$D$5:$D$75</definedName>
    <definedName name="Rot_B">'Rotation Plane DD'!$H$5:$H$75</definedName>
    <definedName name="Rot_C">'Rotation Plane DD'!$L$5:$L$75</definedName>
    <definedName name="Rot_P">'Rotation Plane DD'!$P$5:$P$75</definedName>
    <definedName name="RotB_A">'Rotation Base DD'!$B$5:$B$40</definedName>
    <definedName name="RotB_B">'Rotation Base DD'!$E$5:$E$40</definedName>
    <definedName name="RotB_C">'Rotation Base DD'!$I$5:$I$40</definedName>
    <definedName name="RotB_P">'Rotation Base DD'!$M$5:$M$40</definedName>
    <definedName name="RotBDD_A">'Rotation Base DD'!$C$5:$C$40</definedName>
    <definedName name="RotBDD_B">'Rotation Base DD'!$G$5:$G$39</definedName>
    <definedName name="RotBDD_C">'Rotation Base DD'!$K$5:$K$40</definedName>
    <definedName name="RotBDD_P">'Rotation Base DD'!$O$5:$O$40</definedName>
    <definedName name="RotBNot_B">'Rotation Base DD'!$F$5:$F$40</definedName>
    <definedName name="RotBNot_C">'Rotation Base DD'!$J$5:$J$40</definedName>
    <definedName name="RotBNot_P">'Rotation Base DD'!$N$5:$N$40</definedName>
    <definedName name="RotDD_A">'Rotation Plane DD'!$F$5:$F$75</definedName>
    <definedName name="RotDD_B">'Rotation Plane DD'!$I$5:$I$75</definedName>
    <definedName name="RotDD_C">'Rotation Plane DD'!$N$5:$N$75</definedName>
    <definedName name="RotDD_P">'Rotation Plane DD'!$Q$5:$Q$75</definedName>
    <definedName name="RotNot_A">'Rotation Plane DD'!$E$5:$E$75</definedName>
    <definedName name="RotNot_C">'Rotation Plane DD'!$M$5:$M$75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D30" i="2" l="1"/>
  <c r="EC30" i="2"/>
  <c r="EB30" i="2"/>
  <c r="EA30" i="2"/>
  <c r="DZ30" i="2"/>
  <c r="DY30" i="2"/>
  <c r="DX30" i="2"/>
  <c r="DW30" i="2"/>
  <c r="DV30" i="2"/>
  <c r="DU30" i="2"/>
  <c r="DT30" i="2"/>
  <c r="DS30" i="2"/>
  <c r="DR30" i="2"/>
  <c r="DQ30" i="2"/>
  <c r="ED26" i="2"/>
  <c r="EC26" i="2"/>
  <c r="EB26" i="2"/>
  <c r="EA26" i="2"/>
  <c r="DZ26" i="2"/>
  <c r="DY26" i="2"/>
  <c r="DX26" i="2"/>
  <c r="DW26" i="2"/>
  <c r="DV26" i="2"/>
  <c r="DU26" i="2"/>
  <c r="DT26" i="2"/>
  <c r="DS26" i="2"/>
  <c r="DR26" i="2"/>
  <c r="DQ26" i="2"/>
  <c r="ED22" i="2"/>
  <c r="EC22" i="2"/>
  <c r="EB22" i="2"/>
  <c r="EA22" i="2"/>
  <c r="DZ22" i="2"/>
  <c r="DY22" i="2"/>
  <c r="DX22" i="2"/>
  <c r="DW22" i="2"/>
  <c r="DV22" i="2"/>
  <c r="DU22" i="2"/>
  <c r="DT22" i="2"/>
  <c r="DS22" i="2"/>
  <c r="DR22" i="2"/>
  <c r="DQ22" i="2"/>
  <c r="ED18" i="2"/>
  <c r="EC18" i="2"/>
  <c r="EB18" i="2"/>
  <c r="EA18" i="2"/>
  <c r="DZ18" i="2"/>
  <c r="DY18" i="2"/>
  <c r="DX18" i="2"/>
  <c r="DW18" i="2"/>
  <c r="DV18" i="2"/>
  <c r="DU18" i="2"/>
  <c r="DT18" i="2"/>
  <c r="DS18" i="2"/>
  <c r="DR18" i="2"/>
  <c r="DQ18" i="2"/>
  <c r="ED14" i="2"/>
  <c r="EC14" i="2"/>
  <c r="EB14" i="2"/>
  <c r="EA14" i="2"/>
  <c r="DZ14" i="2"/>
  <c r="DY14" i="2"/>
  <c r="DX14" i="2"/>
  <c r="DW14" i="2"/>
  <c r="DV14" i="2"/>
  <c r="DU14" i="2"/>
  <c r="DT14" i="2"/>
  <c r="DS14" i="2"/>
  <c r="DR14" i="2"/>
  <c r="DQ14" i="2"/>
  <c r="ED10" i="2"/>
  <c r="EC10" i="2"/>
  <c r="EB10" i="2"/>
  <c r="EA10" i="2"/>
  <c r="DZ10" i="2"/>
  <c r="DY10" i="2"/>
  <c r="DX10" i="2"/>
  <c r="DW10" i="2"/>
  <c r="DV10" i="2"/>
  <c r="DU10" i="2"/>
  <c r="DT10" i="2"/>
  <c r="DS10" i="2"/>
  <c r="DR10" i="2"/>
  <c r="DQ10" i="2"/>
  <c r="EB6" i="2"/>
  <c r="EC6" i="2"/>
  <c r="ED6" i="2"/>
  <c r="DU6" i="2"/>
  <c r="DV6" i="2"/>
  <c r="DW6" i="2"/>
  <c r="DQ6" i="2"/>
  <c r="DR6" i="2"/>
  <c r="DS6" i="2"/>
  <c r="DT6" i="2"/>
  <c r="DX6" i="2"/>
  <c r="DY6" i="2"/>
  <c r="DZ6" i="2"/>
  <c r="EA6" i="2"/>
  <c r="AJ91" i="18"/>
  <c r="AJ92" i="18" s="1"/>
  <c r="AK91" i="18"/>
  <c r="AK92" i="18" s="1"/>
  <c r="AL91" i="18"/>
  <c r="AL92" i="18" s="1"/>
  <c r="AM91" i="18"/>
  <c r="AM92" i="18" s="1"/>
  <c r="AN91" i="18"/>
  <c r="AN92" i="18" s="1"/>
  <c r="AO91" i="18"/>
  <c r="AO92" i="18" s="1"/>
  <c r="AP91" i="18"/>
  <c r="AP92" i="18" s="1"/>
  <c r="DO30" i="2"/>
  <c r="D112" i="18"/>
  <c r="D113" i="18" s="1"/>
  <c r="E112" i="18"/>
  <c r="E113" i="18" s="1"/>
  <c r="F112" i="18"/>
  <c r="F113" i="18" s="1"/>
  <c r="G112" i="18"/>
  <c r="G113" i="18" s="1"/>
  <c r="H112" i="18"/>
  <c r="H113" i="18" s="1"/>
  <c r="I112" i="18"/>
  <c r="I113" i="18" s="1"/>
  <c r="J112" i="18"/>
  <c r="J113" i="18" s="1"/>
  <c r="K112" i="18"/>
  <c r="K113" i="18" s="1"/>
  <c r="L112" i="18"/>
  <c r="L113" i="18" s="1"/>
  <c r="M112" i="18"/>
  <c r="M113" i="18" s="1"/>
  <c r="N112" i="18"/>
  <c r="N113" i="18" s="1"/>
  <c r="O112" i="18"/>
  <c r="O113" i="18" s="1"/>
  <c r="P112" i="18"/>
  <c r="P113" i="18" s="1"/>
  <c r="Q112" i="18"/>
  <c r="Q113" i="18" s="1"/>
  <c r="R112" i="18"/>
  <c r="R113" i="18" s="1"/>
  <c r="S112" i="18"/>
  <c r="S113" i="18" s="1"/>
  <c r="T112" i="18"/>
  <c r="T113" i="18" s="1"/>
  <c r="U112" i="18"/>
  <c r="U113" i="18" s="1"/>
  <c r="V112" i="18"/>
  <c r="V113" i="18" s="1"/>
  <c r="W112" i="18"/>
  <c r="W113" i="18" s="1"/>
  <c r="X112" i="18"/>
  <c r="X113" i="18" s="1"/>
  <c r="Y112" i="18"/>
  <c r="Y113" i="18" s="1"/>
  <c r="Z112" i="18"/>
  <c r="Z113" i="18" s="1"/>
  <c r="AA112" i="18"/>
  <c r="AA113" i="18" s="1"/>
  <c r="AB112" i="18"/>
  <c r="AB113" i="18" s="1"/>
  <c r="AC112" i="18"/>
  <c r="AC113" i="18" s="1"/>
  <c r="AD112" i="18"/>
  <c r="AD113" i="18" s="1"/>
  <c r="AE112" i="18"/>
  <c r="AE113" i="18" s="1"/>
  <c r="AF112" i="18"/>
  <c r="AF113" i="18" s="1"/>
  <c r="AG112" i="18"/>
  <c r="AG113" i="18" s="1"/>
  <c r="AH112" i="18"/>
  <c r="AH113" i="18" s="1"/>
  <c r="AI112" i="18"/>
  <c r="AI113" i="18" s="1"/>
  <c r="C112" i="18"/>
  <c r="C113" i="18" s="1"/>
  <c r="B115" i="18"/>
  <c r="B116" i="18"/>
  <c r="B117" i="18"/>
  <c r="B118" i="18"/>
  <c r="B119" i="18"/>
  <c r="B120" i="18"/>
  <c r="B121" i="18"/>
  <c r="B122" i="18"/>
  <c r="B123" i="18"/>
  <c r="B124" i="18"/>
  <c r="B125" i="18"/>
  <c r="B126" i="18"/>
  <c r="B114" i="18"/>
  <c r="C65" i="18"/>
  <c r="B38" i="18"/>
  <c r="B39" i="18"/>
  <c r="B40" i="18"/>
  <c r="B41" i="18"/>
  <c r="B42" i="18"/>
  <c r="B43" i="18"/>
  <c r="B44" i="18"/>
  <c r="B45" i="18"/>
  <c r="DN30" i="2"/>
  <c r="DN26" i="2"/>
  <c r="DK30" i="2"/>
  <c r="DK26" i="2"/>
  <c r="DK22" i="2"/>
  <c r="AI91" i="18"/>
  <c r="AI92" i="18" s="1"/>
  <c r="AG91" i="18"/>
  <c r="AG92" i="18" s="1"/>
  <c r="AH91" i="18"/>
  <c r="AH92" i="18" s="1"/>
  <c r="AD91" i="18"/>
  <c r="AD92" i="18" s="1"/>
  <c r="AE91" i="18"/>
  <c r="AE92" i="18" s="1"/>
  <c r="AF91" i="18"/>
  <c r="AF92" i="18" s="1"/>
  <c r="AA91" i="18"/>
  <c r="AA92" i="18" s="1"/>
  <c r="AB91" i="18"/>
  <c r="AB92" i="18" s="1"/>
  <c r="AC91" i="18"/>
  <c r="AC92" i="18" s="1"/>
  <c r="X91" i="18"/>
  <c r="X92" i="18" s="1"/>
  <c r="Y91" i="18"/>
  <c r="Y92" i="18" s="1"/>
  <c r="Z91" i="18"/>
  <c r="Z92" i="18" s="1"/>
  <c r="Q91" i="18"/>
  <c r="Q92" i="18" s="1"/>
  <c r="R91" i="18"/>
  <c r="R92" i="18" s="1"/>
  <c r="S91" i="18"/>
  <c r="S92" i="18" s="1"/>
  <c r="T91" i="18"/>
  <c r="T92" i="18" s="1"/>
  <c r="U91" i="18"/>
  <c r="U92" i="18" s="1"/>
  <c r="V91" i="18"/>
  <c r="V92" i="18" s="1"/>
  <c r="W91" i="18"/>
  <c r="W92" i="18" s="1"/>
  <c r="I91" i="18"/>
  <c r="I92" i="18" s="1"/>
  <c r="J91" i="18"/>
  <c r="J92" i="18" s="1"/>
  <c r="K91" i="18"/>
  <c r="K92" i="18" s="1"/>
  <c r="L91" i="18"/>
  <c r="L92" i="18" s="1"/>
  <c r="M91" i="18"/>
  <c r="M92" i="18" s="1"/>
  <c r="N91" i="18"/>
  <c r="N92" i="18" s="1"/>
  <c r="O91" i="18"/>
  <c r="O92" i="18" s="1"/>
  <c r="P91" i="18"/>
  <c r="P92" i="18" s="1"/>
  <c r="D91" i="18"/>
  <c r="D92" i="18" s="1"/>
  <c r="E91" i="18"/>
  <c r="E92" i="18" s="1"/>
  <c r="F91" i="18"/>
  <c r="F92" i="18" s="1"/>
  <c r="G91" i="18"/>
  <c r="G92" i="18" s="1"/>
  <c r="H91" i="18"/>
  <c r="H92" i="18" s="1"/>
  <c r="C91" i="18"/>
  <c r="C92" i="18" s="1"/>
  <c r="B101" i="18"/>
  <c r="B102" i="18"/>
  <c r="B103" i="18"/>
  <c r="B104" i="18"/>
  <c r="B105" i="18"/>
  <c r="B94" i="18"/>
  <c r="B95" i="18"/>
  <c r="B96" i="18"/>
  <c r="B97" i="18"/>
  <c r="B98" i="18"/>
  <c r="B99" i="18"/>
  <c r="B100" i="18"/>
  <c r="B93" i="18"/>
  <c r="AA18" i="2"/>
  <c r="AA14" i="2"/>
  <c r="AA10" i="2"/>
  <c r="B67" i="18"/>
  <c r="B68" i="18"/>
  <c r="B69" i="18"/>
  <c r="B70" i="18"/>
  <c r="B71" i="18"/>
  <c r="B72" i="18"/>
  <c r="B73" i="18"/>
  <c r="B74" i="18"/>
  <c r="B75" i="18"/>
  <c r="B76" i="18"/>
  <c r="B77" i="18"/>
  <c r="B78" i="18"/>
  <c r="B79" i="18"/>
  <c r="B80" i="18"/>
  <c r="B81" i="18"/>
  <c r="B82" i="18"/>
  <c r="B83" i="18"/>
  <c r="B66" i="18"/>
  <c r="D65" i="18"/>
  <c r="E65" i="18"/>
  <c r="F65" i="18"/>
  <c r="G65" i="18"/>
  <c r="H65" i="18"/>
  <c r="I65" i="18"/>
  <c r="J65" i="18"/>
  <c r="K65" i="18"/>
  <c r="L65" i="18"/>
  <c r="M65" i="18"/>
  <c r="N65" i="18"/>
  <c r="P65" i="18"/>
  <c r="Q65" i="18"/>
  <c r="R65" i="18"/>
  <c r="S65" i="18"/>
  <c r="T65" i="18"/>
  <c r="U65" i="18"/>
  <c r="V65" i="18"/>
  <c r="W65" i="18"/>
  <c r="X65" i="18"/>
  <c r="B52" i="18"/>
  <c r="B53" i="18"/>
  <c r="B54" i="18"/>
  <c r="B55" i="18"/>
  <c r="B56" i="18"/>
  <c r="B57" i="18"/>
  <c r="B58" i="18"/>
  <c r="B59" i="18"/>
  <c r="B60" i="18"/>
  <c r="B61" i="18"/>
  <c r="B51" i="18"/>
  <c r="D50" i="18"/>
  <c r="E50" i="18"/>
  <c r="F50" i="18"/>
  <c r="G50" i="18"/>
  <c r="H50" i="18"/>
  <c r="I50" i="18"/>
  <c r="J50" i="18"/>
  <c r="K50" i="18"/>
  <c r="L50" i="18"/>
  <c r="M50" i="18"/>
  <c r="N50" i="18"/>
  <c r="O50" i="18"/>
  <c r="P50" i="18"/>
  <c r="Q50" i="18"/>
  <c r="R50" i="18"/>
  <c r="S50" i="18"/>
  <c r="T50" i="18"/>
  <c r="U50" i="18"/>
  <c r="V50" i="18"/>
  <c r="W50" i="18"/>
  <c r="X50" i="18"/>
  <c r="C50" i="18"/>
  <c r="D5" i="18"/>
  <c r="E5" i="18"/>
  <c r="F5" i="18"/>
  <c r="G5" i="18"/>
  <c r="H5" i="18"/>
  <c r="I5" i="18"/>
  <c r="J5" i="18"/>
  <c r="K5" i="18"/>
  <c r="L5" i="18"/>
  <c r="M5" i="18"/>
  <c r="N5" i="18"/>
  <c r="O5" i="18"/>
  <c r="P5" i="18"/>
  <c r="Q5" i="18"/>
  <c r="R5" i="18"/>
  <c r="S5" i="18"/>
  <c r="T5" i="18"/>
  <c r="U5" i="18"/>
  <c r="X5" i="18"/>
  <c r="C5"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6" i="18"/>
  <c r="AA22" i="2"/>
  <c r="T30" i="2"/>
  <c r="T26" i="2"/>
  <c r="T22" i="2"/>
  <c r="T18" i="2"/>
  <c r="T14" i="2"/>
  <c r="T10" i="2"/>
  <c r="T6" i="2"/>
  <c r="N20" i="2" a="1"/>
  <c r="N20" i="2" s="1"/>
  <c r="N19" i="2" a="1"/>
  <c r="N19" i="2" s="1"/>
  <c r="N12" i="2" a="1"/>
  <c r="N12" i="2" s="1"/>
  <c r="N11" i="2" a="1"/>
  <c r="N11" i="2" s="1"/>
  <c r="N15" i="2" a="1"/>
  <c r="N15" i="2" s="1"/>
  <c r="N16" i="2" a="1"/>
  <c r="N16" i="2" s="1"/>
  <c r="N23" i="2" a="1"/>
  <c r="N23" i="2" s="1"/>
  <c r="N24" i="2" a="1"/>
  <c r="N24" i="2" s="1"/>
  <c r="BH30" i="2"/>
  <c r="BG30" i="2"/>
  <c r="BH26" i="2"/>
  <c r="BG26" i="2"/>
  <c r="BH22" i="2"/>
  <c r="BG22" i="2"/>
  <c r="BH18" i="2"/>
  <c r="BG18" i="2"/>
  <c r="BH14" i="2"/>
  <c r="BG14" i="2"/>
  <c r="BH10" i="2"/>
  <c r="BG10" i="2"/>
  <c r="BH6" i="2"/>
  <c r="BG6" i="2"/>
  <c r="CP30" i="2"/>
  <c r="DM30" i="2" s="1"/>
  <c r="CP26" i="2"/>
  <c r="CP22" i="2"/>
  <c r="DO22" i="2" s="1"/>
  <c r="CP18" i="2"/>
  <c r="DN18" i="2" s="1"/>
  <c r="CP14" i="2"/>
  <c r="DM14" i="2" s="1"/>
  <c r="CP10" i="2"/>
  <c r="DO10" i="2" s="1"/>
  <c r="CP6" i="2"/>
  <c r="DO6" i="2" s="1"/>
  <c r="DM26" i="2"/>
  <c r="DL26" i="2"/>
  <c r="DM22" i="2"/>
  <c r="DL22" i="2"/>
  <c r="AU30" i="2"/>
  <c r="AT30" i="2"/>
  <c r="AS30" i="2"/>
  <c r="AR30" i="2"/>
  <c r="AQ30" i="2"/>
  <c r="AP30" i="2"/>
  <c r="AO30" i="2"/>
  <c r="AN30" i="2"/>
  <c r="AM30" i="2"/>
  <c r="AU26" i="2"/>
  <c r="AT26" i="2"/>
  <c r="AS26" i="2"/>
  <c r="AR26" i="2"/>
  <c r="AQ26" i="2"/>
  <c r="AP26" i="2"/>
  <c r="AO26" i="2"/>
  <c r="AN26" i="2"/>
  <c r="AM26" i="2"/>
  <c r="AU22" i="2"/>
  <c r="AT22" i="2"/>
  <c r="AS22" i="2"/>
  <c r="AR22" i="2"/>
  <c r="AQ22" i="2"/>
  <c r="AP22" i="2"/>
  <c r="AO22" i="2"/>
  <c r="AN22" i="2"/>
  <c r="AM22" i="2"/>
  <c r="AU18" i="2"/>
  <c r="AT18" i="2"/>
  <c r="AS18" i="2"/>
  <c r="AR18" i="2"/>
  <c r="AQ18" i="2"/>
  <c r="AP18" i="2"/>
  <c r="AO18" i="2"/>
  <c r="AN18" i="2"/>
  <c r="AM18" i="2"/>
  <c r="AU14" i="2"/>
  <c r="AT14" i="2"/>
  <c r="AS14" i="2"/>
  <c r="AR14" i="2"/>
  <c r="AQ14" i="2"/>
  <c r="AP14" i="2"/>
  <c r="AO14" i="2"/>
  <c r="AN14" i="2"/>
  <c r="AM14" i="2"/>
  <c r="AU10" i="2"/>
  <c r="AT10" i="2"/>
  <c r="AS10" i="2"/>
  <c r="AR10" i="2"/>
  <c r="AQ10" i="2"/>
  <c r="AP10" i="2"/>
  <c r="AO10" i="2"/>
  <c r="AN10" i="2"/>
  <c r="AM10" i="2"/>
  <c r="AU6" i="2"/>
  <c r="AT6" i="2"/>
  <c r="AS6" i="2"/>
  <c r="AR6" i="2"/>
  <c r="AP6" i="2"/>
  <c r="AQ6" i="2"/>
  <c r="AO6" i="2"/>
  <c r="AN6" i="2"/>
  <c r="AM6" i="2"/>
  <c r="BF30" i="2"/>
  <c r="BE30" i="2"/>
  <c r="BD30" i="2"/>
  <c r="BC30" i="2"/>
  <c r="BB30" i="2"/>
  <c r="BA30" i="2"/>
  <c r="AZ30" i="2"/>
  <c r="AY30" i="2"/>
  <c r="AX30" i="2"/>
  <c r="AW30" i="2"/>
  <c r="AV30" i="2"/>
  <c r="AL30" i="2"/>
  <c r="BW30" i="2" s="1"/>
  <c r="AK30" i="2"/>
  <c r="CE30" i="2" s="1"/>
  <c r="CN30" i="2" s="1"/>
  <c r="AJ30" i="2"/>
  <c r="CD30" i="2" s="1"/>
  <c r="CM30" i="2" s="1"/>
  <c r="AI30" i="2"/>
  <c r="CC30" i="2" s="1"/>
  <c r="CL30" i="2" s="1"/>
  <c r="AH30" i="2"/>
  <c r="BS30" i="2" s="1"/>
  <c r="AG30" i="2"/>
  <c r="CA30" i="2" s="1"/>
  <c r="CJ30" i="2" s="1"/>
  <c r="AF30" i="2"/>
  <c r="BQ30" i="2" s="1"/>
  <c r="AE30" i="2"/>
  <c r="BY30" i="2" s="1"/>
  <c r="CH30" i="2" s="1"/>
  <c r="AD30" i="2"/>
  <c r="BO30" i="2" s="1"/>
  <c r="BF26" i="2"/>
  <c r="BE26" i="2"/>
  <c r="BD26" i="2"/>
  <c r="BC26" i="2"/>
  <c r="BB26" i="2"/>
  <c r="BA26" i="2"/>
  <c r="AZ26" i="2"/>
  <c r="AY26" i="2"/>
  <c r="AX26" i="2"/>
  <c r="AW26" i="2"/>
  <c r="AV26" i="2"/>
  <c r="AL26" i="2"/>
  <c r="CF26" i="2" s="1"/>
  <c r="CO26" i="2" s="1"/>
  <c r="AK26" i="2"/>
  <c r="BV26" i="2" s="1"/>
  <c r="AJ26" i="2"/>
  <c r="CD26" i="2" s="1"/>
  <c r="CM26" i="2" s="1"/>
  <c r="AI26" i="2"/>
  <c r="CC26" i="2" s="1"/>
  <c r="CL26" i="2" s="1"/>
  <c r="AH26" i="2"/>
  <c r="CB26" i="2" s="1"/>
  <c r="CK26" i="2" s="1"/>
  <c r="AG26" i="2"/>
  <c r="CA26" i="2" s="1"/>
  <c r="CJ26" i="2" s="1"/>
  <c r="AF26" i="2"/>
  <c r="BZ26" i="2" s="1"/>
  <c r="CI26" i="2" s="1"/>
  <c r="AE26" i="2"/>
  <c r="BP26" i="2" s="1"/>
  <c r="AD26" i="2"/>
  <c r="BX26" i="2" s="1"/>
  <c r="CG26" i="2" s="1"/>
  <c r="BF22" i="2"/>
  <c r="BE22" i="2"/>
  <c r="BD22" i="2"/>
  <c r="BC22" i="2"/>
  <c r="BB22" i="2"/>
  <c r="BA22" i="2"/>
  <c r="AZ22" i="2"/>
  <c r="AY22" i="2"/>
  <c r="AX22" i="2"/>
  <c r="AW22" i="2"/>
  <c r="AV22" i="2"/>
  <c r="AL22" i="2"/>
  <c r="CF22" i="2" s="1"/>
  <c r="CO22" i="2" s="1"/>
  <c r="AK22" i="2"/>
  <c r="BV22" i="2" s="1"/>
  <c r="AJ22" i="2"/>
  <c r="CD22" i="2" s="1"/>
  <c r="CM22" i="2" s="1"/>
  <c r="AI22" i="2"/>
  <c r="BT22" i="2" s="1"/>
  <c r="AH22" i="2"/>
  <c r="BS22" i="2" s="1"/>
  <c r="AG22" i="2"/>
  <c r="BR22" i="2" s="1"/>
  <c r="AF22" i="2"/>
  <c r="BQ22" i="2" s="1"/>
  <c r="AE22" i="2"/>
  <c r="BP22" i="2" s="1"/>
  <c r="AD22" i="2"/>
  <c r="BX22" i="2" s="1"/>
  <c r="CG22" i="2" s="1"/>
  <c r="BF18" i="2"/>
  <c r="BE18" i="2"/>
  <c r="BD18" i="2"/>
  <c r="BC18" i="2"/>
  <c r="BB18" i="2"/>
  <c r="BA18" i="2"/>
  <c r="AZ18" i="2"/>
  <c r="AY18" i="2"/>
  <c r="AX18" i="2"/>
  <c r="AW18" i="2"/>
  <c r="AV18" i="2"/>
  <c r="AL18" i="2"/>
  <c r="CF18" i="2" s="1"/>
  <c r="CO18" i="2" s="1"/>
  <c r="AK18" i="2"/>
  <c r="BV18" i="2" s="1"/>
  <c r="AJ18" i="2"/>
  <c r="CD18" i="2" s="1"/>
  <c r="CM18" i="2" s="1"/>
  <c r="AI18" i="2"/>
  <c r="CC18" i="2" s="1"/>
  <c r="CL18" i="2" s="1"/>
  <c r="AH18" i="2"/>
  <c r="BS18" i="2" s="1"/>
  <c r="AG18" i="2"/>
  <c r="CA18" i="2" s="1"/>
  <c r="CJ18" i="2" s="1"/>
  <c r="AF18" i="2"/>
  <c r="BQ18" i="2" s="1"/>
  <c r="AE18" i="2"/>
  <c r="BY18" i="2" s="1"/>
  <c r="CH18" i="2" s="1"/>
  <c r="AD18" i="2"/>
  <c r="BO18" i="2" s="1"/>
  <c r="BF14" i="2"/>
  <c r="BE14" i="2"/>
  <c r="BD14" i="2"/>
  <c r="BC14" i="2"/>
  <c r="BB14" i="2"/>
  <c r="BA14" i="2"/>
  <c r="AZ14" i="2"/>
  <c r="AY14" i="2"/>
  <c r="AX14" i="2"/>
  <c r="AW14" i="2"/>
  <c r="AV14" i="2"/>
  <c r="AL14" i="2"/>
  <c r="CF14" i="2" s="1"/>
  <c r="CO14" i="2" s="1"/>
  <c r="AK14" i="2"/>
  <c r="CE14" i="2" s="1"/>
  <c r="CN14" i="2" s="1"/>
  <c r="AJ14" i="2"/>
  <c r="BU14" i="2" s="1"/>
  <c r="AI14" i="2"/>
  <c r="CC14" i="2" s="1"/>
  <c r="CL14" i="2" s="1"/>
  <c r="AH14" i="2"/>
  <c r="CB14" i="2" s="1"/>
  <c r="CK14" i="2" s="1"/>
  <c r="AG14" i="2"/>
  <c r="BR14" i="2" s="1"/>
  <c r="AF14" i="2"/>
  <c r="BQ14" i="2" s="1"/>
  <c r="AE14" i="2"/>
  <c r="BP14" i="2" s="1"/>
  <c r="AD14" i="2"/>
  <c r="BO14" i="2" s="1"/>
  <c r="BF10" i="2"/>
  <c r="BE10" i="2"/>
  <c r="BD10" i="2"/>
  <c r="BC10" i="2"/>
  <c r="BB10" i="2"/>
  <c r="BA10" i="2"/>
  <c r="AZ10" i="2"/>
  <c r="AY10" i="2"/>
  <c r="AX10" i="2"/>
  <c r="AW10" i="2"/>
  <c r="AV10" i="2"/>
  <c r="AL10" i="2"/>
  <c r="BW10" i="2" s="1"/>
  <c r="AK10" i="2"/>
  <c r="CE10" i="2" s="1"/>
  <c r="CN10" i="2" s="1"/>
  <c r="AJ10" i="2"/>
  <c r="BU10" i="2" s="1"/>
  <c r="AI10" i="2"/>
  <c r="BT10" i="2" s="1"/>
  <c r="AH10" i="2"/>
  <c r="BS10" i="2" s="1"/>
  <c r="AG10" i="2"/>
  <c r="BR10" i="2" s="1"/>
  <c r="AF10" i="2"/>
  <c r="BZ10" i="2" s="1"/>
  <c r="CI10" i="2" s="1"/>
  <c r="AE10" i="2"/>
  <c r="BP10" i="2" s="1"/>
  <c r="AD10" i="2"/>
  <c r="BX10" i="2" s="1"/>
  <c r="CG10" i="2" s="1"/>
  <c r="BF6" i="2"/>
  <c r="BE6" i="2"/>
  <c r="BD6" i="2"/>
  <c r="AL6" i="2"/>
  <c r="CF6" i="2" s="1"/>
  <c r="CO6" i="2" s="1"/>
  <c r="AX6" i="2"/>
  <c r="AF6" i="2"/>
  <c r="BQ6" i="2" s="1"/>
  <c r="AD6" i="2"/>
  <c r="BO6" i="2" s="1"/>
  <c r="BC6" i="2"/>
  <c r="BB6" i="2"/>
  <c r="BA6" i="2"/>
  <c r="AZ6" i="2"/>
  <c r="AY6" i="2"/>
  <c r="AW6" i="2"/>
  <c r="AV6" i="2"/>
  <c r="AK6" i="2"/>
  <c r="CE6" i="2" s="1"/>
  <c r="CN6" i="2" s="1"/>
  <c r="AJ6" i="2"/>
  <c r="BU6" i="2" s="1"/>
  <c r="AI6" i="2"/>
  <c r="CC6" i="2" s="1"/>
  <c r="CL6" i="2" s="1"/>
  <c r="AH6" i="2"/>
  <c r="BS6" i="2" s="1"/>
  <c r="AG6" i="2"/>
  <c r="BR6" i="2" s="1"/>
  <c r="AE6" i="2"/>
  <c r="BP6" i="2" s="1"/>
  <c r="Z22" i="2"/>
  <c r="Y30" i="2"/>
  <c r="L32" i="2" a="1"/>
  <c r="L32" i="2" s="1"/>
  <c r="M24" i="2" a="1"/>
  <c r="M24" i="2" s="1"/>
  <c r="M23" i="2" a="1"/>
  <c r="M23" i="2" s="1"/>
  <c r="L31" i="2" a="1"/>
  <c r="L31" i="2" s="1"/>
  <c r="BJ30" i="2" a="1"/>
  <c r="BJ30" i="2" s="1"/>
  <c r="CR30" i="2" s="1"/>
  <c r="CT30" i="2" s="1"/>
  <c r="DD30" i="2" s="1"/>
  <c r="J15" i="2" a="1"/>
  <c r="J15" i="2" s="1"/>
  <c r="W14" i="2"/>
  <c r="J16" i="2" a="1"/>
  <c r="J16" i="2" s="1"/>
  <c r="J23" i="2" a="1"/>
  <c r="J23" i="2" s="1"/>
  <c r="W22" i="2"/>
  <c r="M28" i="2" a="1"/>
  <c r="M28" i="2" s="1"/>
  <c r="M27" i="2" a="1"/>
  <c r="M27" i="2" s="1"/>
  <c r="J24" i="2" a="1"/>
  <c r="J24" i="2" s="1"/>
  <c r="Z26" i="2"/>
  <c r="L15" i="2" a="1"/>
  <c r="L15" i="2" s="1"/>
  <c r="L16" i="2" a="1"/>
  <c r="L16" i="2" s="1"/>
  <c r="BJ10" i="2" a="1"/>
  <c r="BJ10" i="2" s="1"/>
  <c r="CR10" i="2" s="1"/>
  <c r="CT10" i="2" s="1"/>
  <c r="DD10" i="2" s="1"/>
  <c r="L11" i="2" a="1"/>
  <c r="L11" i="2" s="1"/>
  <c r="BJ14" i="2" a="1"/>
  <c r="BJ14" i="2" s="1"/>
  <c r="CR14" i="2" s="1"/>
  <c r="CT14" i="2" s="1"/>
  <c r="DD14" i="2" s="1"/>
  <c r="Y14" i="2"/>
  <c r="Y10" i="2"/>
  <c r="L12" i="2" a="1"/>
  <c r="L12" i="2" s="1"/>
  <c r="J12" i="2" a="1"/>
  <c r="J11" i="2" a="1"/>
  <c r="W10" i="2"/>
  <c r="L20" i="2" a="1"/>
  <c r="BJ18" i="2" a="1"/>
  <c r="M19" i="2" a="1"/>
  <c r="L19" i="2" a="1"/>
  <c r="Z18" i="2"/>
  <c r="M20" i="2" a="1"/>
  <c r="Y18" i="2"/>
  <c r="I32" i="2" a="1"/>
  <c r="V30" i="2"/>
  <c r="I31" i="2" a="1"/>
  <c r="P32" i="2" a="1"/>
  <c r="P31" i="2" a="1"/>
  <c r="BL30" i="2" a="1"/>
  <c r="AC30" i="2"/>
  <c r="P23" i="2" a="1"/>
  <c r="P24" i="2" a="1"/>
  <c r="BL22" i="2" a="1"/>
  <c r="AC22" i="2"/>
  <c r="N7" i="2" a="1"/>
  <c r="AA6" i="2"/>
  <c r="W6" i="2"/>
  <c r="J7" i="2" a="1"/>
  <c r="J8" i="2" a="1"/>
  <c r="L28" i="2" a="1"/>
  <c r="BJ26" i="2" a="1"/>
  <c r="L27" i="2" a="1"/>
  <c r="Y26" i="2"/>
  <c r="I28" i="2" a="1"/>
  <c r="BL18" i="2" a="1"/>
  <c r="P20" i="2" a="1"/>
  <c r="W18" i="2"/>
  <c r="J19" i="2" a="1"/>
  <c r="N32" i="2" a="1"/>
  <c r="AA30" i="2"/>
  <c r="O23" i="2" a="1"/>
  <c r="N31" i="2" a="1"/>
  <c r="I27" i="2" a="1"/>
  <c r="V26" i="2"/>
  <c r="P19" i="2" a="1"/>
  <c r="J20" i="2" a="1"/>
  <c r="O24" i="2" a="1"/>
  <c r="BK22" i="2" a="1"/>
  <c r="AC18" i="2"/>
  <c r="AB22" i="2"/>
  <c r="DO26" i="2" l="1"/>
  <c r="CW26" i="2"/>
  <c r="I28" i="2"/>
  <c r="I27" i="2"/>
  <c r="O24" i="2"/>
  <c r="CY22" i="2"/>
  <c r="O23" i="2"/>
  <c r="BK22" i="2"/>
  <c r="J20" i="2"/>
  <c r="J19" i="2"/>
  <c r="EF14" i="2" a="1"/>
  <c r="EF14" i="2" s="1"/>
  <c r="EF18" i="2" a="1"/>
  <c r="EF18" i="2" s="1"/>
  <c r="EF22" i="2" a="1"/>
  <c r="EF22" i="2" s="1"/>
  <c r="EF30" i="2" a="1"/>
  <c r="EF30" i="2" s="1"/>
  <c r="EF26" i="2" a="1"/>
  <c r="EF26" i="2" s="1"/>
  <c r="EE10" i="2" a="1"/>
  <c r="EE10" i="2" s="1"/>
  <c r="EE14" i="2" a="1"/>
  <c r="EE14" i="2" s="1"/>
  <c r="EE18" i="2" a="1"/>
  <c r="EE18" i="2" s="1"/>
  <c r="EE22" i="2" a="1"/>
  <c r="EE22" i="2" s="1"/>
  <c r="EE26" i="2" a="1"/>
  <c r="EE26" i="2" s="1"/>
  <c r="EI26" i="2" s="1"/>
  <c r="EF10" i="2" a="1"/>
  <c r="EF10" i="2" s="1"/>
  <c r="EE30" i="2" a="1"/>
  <c r="EE30" i="2" s="1"/>
  <c r="EE6" i="2" a="1"/>
  <c r="EE6" i="2" s="1"/>
  <c r="EF6" i="2" a="1"/>
  <c r="EF6" i="2" s="1"/>
  <c r="L27" i="2"/>
  <c r="L28" i="2"/>
  <c r="BJ26" i="2"/>
  <c r="CR26" i="2" s="1"/>
  <c r="CZ30" i="2"/>
  <c r="BL30" i="2"/>
  <c r="P31" i="2"/>
  <c r="P32" i="2"/>
  <c r="CZ22" i="2"/>
  <c r="DB22" i="2" s="1"/>
  <c r="DH22" i="2" s="1"/>
  <c r="BL22" i="2"/>
  <c r="P24" i="2"/>
  <c r="P23" i="2"/>
  <c r="CZ18" i="2"/>
  <c r="P20" i="2"/>
  <c r="P19" i="2"/>
  <c r="BL18" i="2"/>
  <c r="DN6" i="2"/>
  <c r="DL30" i="2"/>
  <c r="DO14" i="2"/>
  <c r="DO18" i="2"/>
  <c r="N32" i="2"/>
  <c r="N31" i="2"/>
  <c r="BV14" i="2"/>
  <c r="CB22" i="2"/>
  <c r="CK22" i="2" s="1"/>
  <c r="DM6" i="2"/>
  <c r="BV10" i="2"/>
  <c r="DK6" i="2"/>
  <c r="CB30" i="2"/>
  <c r="CK30" i="2" s="1"/>
  <c r="BZ22" i="2"/>
  <c r="CI22" i="2" s="1"/>
  <c r="DL6" i="2"/>
  <c r="I31" i="2"/>
  <c r="CW30" i="2"/>
  <c r="I32" i="2"/>
  <c r="CC10" i="2"/>
  <c r="CL10" i="2" s="1"/>
  <c r="BU30" i="2"/>
  <c r="CD10" i="2"/>
  <c r="CM10" i="2" s="1"/>
  <c r="BY14" i="2"/>
  <c r="CH14" i="2" s="1"/>
  <c r="CB18" i="2"/>
  <c r="CK18" i="2" s="1"/>
  <c r="BU18" i="2"/>
  <c r="BU26" i="2"/>
  <c r="BZ14" i="2"/>
  <c r="CI14" i="2" s="1"/>
  <c r="BR30" i="2"/>
  <c r="BY22" i="2"/>
  <c r="CH22" i="2" s="1"/>
  <c r="BT30" i="2"/>
  <c r="BZ6" i="2"/>
  <c r="CI6" i="2" s="1"/>
  <c r="BO22" i="2"/>
  <c r="CF10" i="2"/>
  <c r="CO10" i="2" s="1"/>
  <c r="CA22" i="2"/>
  <c r="CJ22" i="2" s="1"/>
  <c r="BS26" i="2"/>
  <c r="BT26" i="2"/>
  <c r="BR18" i="2"/>
  <c r="BO10" i="2"/>
  <c r="BW18" i="2"/>
  <c r="BZ30" i="2"/>
  <c r="CI30" i="2" s="1"/>
  <c r="BV30" i="2"/>
  <c r="CC22" i="2"/>
  <c r="CL22" i="2" s="1"/>
  <c r="BY26" i="2"/>
  <c r="CH26" i="2" s="1"/>
  <c r="BW6" i="2"/>
  <c r="CA14" i="2"/>
  <c r="CJ14" i="2" s="1"/>
  <c r="BW26" i="2"/>
  <c r="BS14" i="2"/>
  <c r="CE22" i="2"/>
  <c r="CN22" i="2" s="1"/>
  <c r="BZ18" i="2"/>
  <c r="CI18" i="2" s="1"/>
  <c r="BW14" i="2"/>
  <c r="CF30" i="2"/>
  <c r="CO30" i="2" s="1"/>
  <c r="BT14" i="2"/>
  <c r="BQ26" i="2"/>
  <c r="BO26" i="2"/>
  <c r="BP18" i="2"/>
  <c r="BW22" i="2"/>
  <c r="CE18" i="2"/>
  <c r="CN18" i="2" s="1"/>
  <c r="CE26" i="2"/>
  <c r="CN26" i="2" s="1"/>
  <c r="CB10" i="2"/>
  <c r="CK10" i="2" s="1"/>
  <c r="BR26" i="2"/>
  <c r="BP30" i="2"/>
  <c r="BX30" i="2"/>
  <c r="CG30" i="2" s="1"/>
  <c r="BU22" i="2"/>
  <c r="CD14" i="2"/>
  <c r="CM14" i="2" s="1"/>
  <c r="BX14" i="2"/>
  <c r="CG14" i="2" s="1"/>
  <c r="BT18" i="2"/>
  <c r="DM18" i="2"/>
  <c r="DK18" i="2"/>
  <c r="DM10" i="2"/>
  <c r="DK10" i="2"/>
  <c r="DL10" i="2"/>
  <c r="DL14" i="2"/>
  <c r="DL18" i="2"/>
  <c r="BX18" i="2"/>
  <c r="CG18" i="2" s="1"/>
  <c r="BQ10" i="2"/>
  <c r="DN10" i="2"/>
  <c r="BV6" i="2"/>
  <c r="BY6" i="2"/>
  <c r="CH6" i="2" s="1"/>
  <c r="CB6" i="2"/>
  <c r="CK6" i="2" s="1"/>
  <c r="BT6" i="2"/>
  <c r="CD6" i="2"/>
  <c r="CM6" i="2" s="1"/>
  <c r="CA6" i="2"/>
  <c r="CJ6" i="2" s="1"/>
  <c r="BX6" i="2"/>
  <c r="CG6" i="2" s="1"/>
  <c r="L19" i="2"/>
  <c r="BJ18" i="2"/>
  <c r="CR18" i="2" s="1"/>
  <c r="L20" i="2"/>
  <c r="CA10" i="2"/>
  <c r="CJ10" i="2" s="1"/>
  <c r="BY10" i="2"/>
  <c r="CH10" i="2" s="1"/>
  <c r="M19" i="2"/>
  <c r="M20" i="2"/>
  <c r="J8" i="2"/>
  <c r="J11" i="2"/>
  <c r="J12" i="2"/>
  <c r="J7" i="2"/>
  <c r="N7" i="2"/>
  <c r="DN14" i="2"/>
  <c r="DK14" i="2"/>
  <c r="DN22" i="2"/>
  <c r="M16" i="2" a="1"/>
  <c r="V18" i="2"/>
  <c r="AC10" i="2"/>
  <c r="Z30" i="2"/>
  <c r="BL10" i="2" a="1"/>
  <c r="M32" i="2" a="1"/>
  <c r="M31" i="2" a="1"/>
  <c r="AC26" i="2"/>
  <c r="P12" i="2" a="1"/>
  <c r="M15" i="2" a="1"/>
  <c r="Z14" i="2"/>
  <c r="P11" i="2" a="1"/>
  <c r="I20" i="2" a="1"/>
  <c r="P28" i="2" a="1"/>
  <c r="P27" i="2" a="1"/>
  <c r="I19" i="2" a="1"/>
  <c r="BL26" i="2" a="1"/>
  <c r="AA26" i="2"/>
  <c r="J28" i="2" a="1"/>
  <c r="W26" i="2"/>
  <c r="N28" i="2" a="1"/>
  <c r="J27" i="2" a="1"/>
  <c r="N27" i="2" a="1"/>
  <c r="K23" i="2" a="1"/>
  <c r="H24" i="2" a="1"/>
  <c r="BK30" i="2" a="1"/>
  <c r="O28" i="2" a="1"/>
  <c r="BJ22" i="2" a="1"/>
  <c r="AC6" i="2"/>
  <c r="H23" i="2" a="1"/>
  <c r="O19" i="2" a="1"/>
  <c r="X10" i="2"/>
  <c r="V14" i="2"/>
  <c r="M12" i="2" a="1"/>
  <c r="L23" i="2" a="1"/>
  <c r="AC14" i="2"/>
  <c r="BI26" i="2" a="1"/>
  <c r="H11" i="2" a="1"/>
  <c r="U22" i="2"/>
  <c r="BI30" i="2" a="1"/>
  <c r="H19" i="2" a="1"/>
  <c r="K27" i="2" a="1"/>
  <c r="J32" i="2" a="1"/>
  <c r="O15" i="2" a="1"/>
  <c r="U26" i="2"/>
  <c r="K15" i="2" a="1"/>
  <c r="I11" i="2" a="1"/>
  <c r="Z10" i="2"/>
  <c r="I12" i="2" a="1"/>
  <c r="K20" i="2" a="1"/>
  <c r="AB18" i="2"/>
  <c r="W30" i="2"/>
  <c r="BK26" i="2" a="1"/>
  <c r="K19" i="2" a="1"/>
  <c r="X14" i="2"/>
  <c r="H32" i="2" a="1"/>
  <c r="BK18" i="2" a="1"/>
  <c r="K24" i="2" a="1"/>
  <c r="H15" i="2" a="1"/>
  <c r="K11" i="2" a="1"/>
  <c r="U18" i="2"/>
  <c r="BI18" i="2" a="1"/>
  <c r="I16" i="2" a="1"/>
  <c r="AB14" i="2"/>
  <c r="AB26" i="2"/>
  <c r="H31" i="2" a="1"/>
  <c r="O27" i="2" a="1"/>
  <c r="I23" i="2" a="1"/>
  <c r="U14" i="2"/>
  <c r="O8" i="2" a="1"/>
  <c r="BL6" i="2" a="1"/>
  <c r="J31" i="2" a="1"/>
  <c r="H16" i="2" a="1"/>
  <c r="P15" i="2" a="1"/>
  <c r="X30" i="2"/>
  <c r="H27" i="2" a="1"/>
  <c r="I15" i="2" a="1"/>
  <c r="O20" i="2" a="1"/>
  <c r="O7" i="2" a="1"/>
  <c r="X18" i="2"/>
  <c r="V22" i="2"/>
  <c r="K32" i="2" a="1"/>
  <c r="BI22" i="2" a="1"/>
  <c r="BK14" i="2" a="1"/>
  <c r="K16" i="2" a="1"/>
  <c r="K28" i="2" a="1"/>
  <c r="P16" i="2" a="1"/>
  <c r="BI14" i="2" a="1"/>
  <c r="P7" i="2" a="1"/>
  <c r="H20" i="2" a="1"/>
  <c r="O12" i="2" a="1"/>
  <c r="U10" i="2"/>
  <c r="O32" i="2" a="1"/>
  <c r="U30" i="2"/>
  <c r="K12" i="2" a="1"/>
  <c r="I24" i="2" a="1"/>
  <c r="V10" i="2"/>
  <c r="H12" i="2" a="1"/>
  <c r="BK6" i="2" a="1"/>
  <c r="P8" i="2" a="1"/>
  <c r="BL14" i="2" a="1"/>
  <c r="X22" i="2"/>
  <c r="AB10" i="2"/>
  <c r="X26" i="2"/>
  <c r="BK10" i="2" a="1"/>
  <c r="Y22" i="2"/>
  <c r="AB30" i="2"/>
  <c r="O16" i="2" a="1"/>
  <c r="L24" i="2" a="1"/>
  <c r="BI10" i="2" a="1"/>
  <c r="M11" i="2" a="1"/>
  <c r="O31" i="2" a="1"/>
  <c r="H28" i="2" a="1"/>
  <c r="O11" i="2" a="1"/>
  <c r="K31" i="2" a="1"/>
  <c r="AB6" i="2"/>
  <c r="M7" i="2" a="1"/>
  <c r="M8" i="2" a="1"/>
  <c r="Z6" i="2"/>
  <c r="L7" i="2" a="1"/>
  <c r="L8" i="2" a="1"/>
  <c r="Y6" i="2"/>
  <c r="BJ6" i="2" a="1"/>
  <c r="K8" i="2" a="1"/>
  <c r="K7" i="2" a="1"/>
  <c r="X6" i="2"/>
  <c r="BI6" i="2" a="1"/>
  <c r="I8" i="2" a="1"/>
  <c r="I7" i="2" a="1"/>
  <c r="V6" i="2"/>
  <c r="H8" i="2" a="1"/>
  <c r="H7" i="2" a="1"/>
  <c r="U6" i="2"/>
  <c r="EI30" i="2" l="1"/>
  <c r="EI22" i="2"/>
  <c r="EI18" i="2"/>
  <c r="EI14" i="2"/>
  <c r="EI6" i="2"/>
  <c r="BN22" i="2"/>
  <c r="EH30" i="2"/>
  <c r="EH10" i="2"/>
  <c r="EG14" i="2"/>
  <c r="EG6" i="2"/>
  <c r="EG22" i="2"/>
  <c r="EH18" i="2"/>
  <c r="EH14" i="2"/>
  <c r="EG26" i="2"/>
  <c r="EG10" i="2"/>
  <c r="EG18" i="2"/>
  <c r="EH22" i="2"/>
  <c r="EH26" i="2"/>
  <c r="EG30" i="2"/>
  <c r="EH6" i="2"/>
  <c r="BK14" i="2"/>
  <c r="BL26" i="2"/>
  <c r="CU6" i="2"/>
  <c r="CY30" i="2"/>
  <c r="BI18" i="2"/>
  <c r="BM18" i="2" s="1"/>
  <c r="CU22" i="2"/>
  <c r="K8" i="2"/>
  <c r="O16" i="2"/>
  <c r="L7" i="2"/>
  <c r="P8" i="2"/>
  <c r="I19" i="2"/>
  <c r="H12" i="2"/>
  <c r="BK26" i="2"/>
  <c r="BJ22" i="2"/>
  <c r="CR22" i="2" s="1"/>
  <c r="CZ14" i="2"/>
  <c r="H27" i="2"/>
  <c r="BI26" i="2"/>
  <c r="BM26" i="2" s="1"/>
  <c r="O20" i="2"/>
  <c r="O31" i="2"/>
  <c r="CY14" i="2"/>
  <c r="M8" i="2"/>
  <c r="I23" i="2"/>
  <c r="H28" i="2"/>
  <c r="O8" i="2"/>
  <c r="CU14" i="2"/>
  <c r="BK6" i="2"/>
  <c r="P27" i="2"/>
  <c r="M12" i="2"/>
  <c r="L24" i="2"/>
  <c r="O12" i="2"/>
  <c r="K15" i="2"/>
  <c r="H23" i="2"/>
  <c r="P28" i="2"/>
  <c r="CU26" i="2"/>
  <c r="BI10" i="2"/>
  <c r="CQ10" i="2" s="1"/>
  <c r="CW10" i="2"/>
  <c r="CU18" i="2"/>
  <c r="I7" i="2"/>
  <c r="O7" i="2"/>
  <c r="CY18" i="2"/>
  <c r="K31" i="2"/>
  <c r="H15" i="2"/>
  <c r="K12" i="2"/>
  <c r="H19" i="2"/>
  <c r="H31" i="2"/>
  <c r="I12" i="2"/>
  <c r="K27" i="2"/>
  <c r="M7" i="2"/>
  <c r="H8" i="2"/>
  <c r="O11" i="2"/>
  <c r="I20" i="2"/>
  <c r="H20" i="2"/>
  <c r="P11" i="2"/>
  <c r="I11" i="2"/>
  <c r="CZ6" i="2"/>
  <c r="J27" i="2"/>
  <c r="J32" i="2"/>
  <c r="L8" i="2"/>
  <c r="K19" i="2"/>
  <c r="BK10" i="2"/>
  <c r="M15" i="2"/>
  <c r="P12" i="2"/>
  <c r="I24" i="2"/>
  <c r="J31" i="2"/>
  <c r="O19" i="2"/>
  <c r="BK18" i="2"/>
  <c r="BN18" i="2" s="1"/>
  <c r="CW14" i="2"/>
  <c r="CW6" i="2"/>
  <c r="J28" i="2"/>
  <c r="I8" i="2"/>
  <c r="L23" i="2"/>
  <c r="H11" i="2"/>
  <c r="H24" i="2"/>
  <c r="K32" i="2"/>
  <c r="CU30" i="2"/>
  <c r="P15" i="2"/>
  <c r="BJ6" i="2"/>
  <c r="CR6" i="2" s="1"/>
  <c r="CZ26" i="2"/>
  <c r="M11" i="2"/>
  <c r="BL6" i="2"/>
  <c r="M31" i="2"/>
  <c r="BI6" i="2"/>
  <c r="CQ6" i="2" s="1"/>
  <c r="H7" i="2"/>
  <c r="CU10" i="2"/>
  <c r="CY6" i="2"/>
  <c r="I16" i="2"/>
  <c r="K20" i="2"/>
  <c r="H32" i="2"/>
  <c r="BK30" i="2"/>
  <c r="BN30" i="2" s="1"/>
  <c r="M32" i="2"/>
  <c r="K16" i="2"/>
  <c r="BL10" i="2"/>
  <c r="CY26" i="2"/>
  <c r="O15" i="2"/>
  <c r="O28" i="2"/>
  <c r="O32" i="2"/>
  <c r="CW22" i="2"/>
  <c r="BI22" i="2"/>
  <c r="CZ10" i="2"/>
  <c r="CY10" i="2"/>
  <c r="K28" i="2"/>
  <c r="H16" i="2"/>
  <c r="BI30" i="2"/>
  <c r="BM30" i="2" s="1"/>
  <c r="K23" i="2"/>
  <c r="O27" i="2"/>
  <c r="BI14" i="2"/>
  <c r="BM14" i="2" s="1"/>
  <c r="P7" i="2"/>
  <c r="BL14" i="2"/>
  <c r="K11" i="2"/>
  <c r="K24" i="2"/>
  <c r="CW18" i="2"/>
  <c r="I15" i="2"/>
  <c r="K7" i="2"/>
  <c r="P16" i="2"/>
  <c r="M16" i="2"/>
  <c r="CX30" i="2"/>
  <c r="DF30" i="2" s="1"/>
  <c r="N27" i="2"/>
  <c r="N28" i="2"/>
  <c r="DB18" i="2" l="1"/>
  <c r="DH18" i="2" s="1"/>
  <c r="EI10" i="2"/>
  <c r="CX26" i="2"/>
  <c r="DF26" i="2" s="1"/>
  <c r="DA22" i="2"/>
  <c r="DG22" i="2" s="1"/>
  <c r="DP6" i="2"/>
  <c r="DP26" i="2"/>
  <c r="DP18" i="2"/>
  <c r="DP30" i="2"/>
  <c r="DP14" i="2"/>
  <c r="DP10" i="2"/>
  <c r="DP22" i="2"/>
  <c r="DB30" i="2"/>
  <c r="DH30" i="2" s="1"/>
  <c r="D29" i="2"/>
  <c r="BM22" i="2"/>
  <c r="D21" i="2" s="1"/>
  <c r="BN6" i="2"/>
  <c r="CX18" i="2"/>
  <c r="DF18" i="2" s="1"/>
  <c r="BM10" i="2"/>
  <c r="CV14" i="2"/>
  <c r="DE14" i="2" s="1"/>
  <c r="BN26" i="2"/>
  <c r="D25" i="2" s="1"/>
  <c r="DA14" i="2"/>
  <c r="DG14" i="2" s="1"/>
  <c r="BN14" i="2"/>
  <c r="D13" i="2" s="1"/>
  <c r="BN10" i="2"/>
  <c r="DB26" i="2"/>
  <c r="DH26" i="2" s="1"/>
  <c r="CX22" i="2"/>
  <c r="DF22" i="2" s="1"/>
  <c r="CX6" i="2"/>
  <c r="DF6" i="2" s="1"/>
  <c r="DA10" i="2"/>
  <c r="DG10" i="2" s="1"/>
  <c r="CQ14" i="2"/>
  <c r="CV26" i="2"/>
  <c r="DE26" i="2" s="1"/>
  <c r="D17" i="2"/>
  <c r="BM6" i="2"/>
  <c r="CV22" i="2"/>
  <c r="DE22" i="2" s="1"/>
  <c r="CQ26" i="2"/>
  <c r="DA18" i="2"/>
  <c r="DG18" i="2" s="1"/>
  <c r="CV10" i="2"/>
  <c r="DE10" i="2" s="1"/>
  <c r="DB14" i="2"/>
  <c r="DH14" i="2" s="1"/>
  <c r="CV18" i="2"/>
  <c r="DE18" i="2" s="1"/>
  <c r="DA26" i="2"/>
  <c r="DG26" i="2" s="1"/>
  <c r="CX14" i="2"/>
  <c r="DF14" i="2" s="1"/>
  <c r="DA6" i="2"/>
  <c r="DG6" i="2" s="1"/>
  <c r="CQ22" i="2"/>
  <c r="DB6" i="2"/>
  <c r="DH6" i="2" s="1"/>
  <c r="CQ18" i="2"/>
  <c r="CV30" i="2"/>
  <c r="DE30" i="2" s="1"/>
  <c r="CX10" i="2"/>
  <c r="DF10" i="2" s="1"/>
  <c r="CQ30" i="2"/>
  <c r="DA30" i="2"/>
  <c r="DG30" i="2" s="1"/>
  <c r="CV6" i="2"/>
  <c r="DE6" i="2" s="1"/>
  <c r="DB10" i="2"/>
  <c r="DH10" i="2" s="1"/>
  <c r="CT18" i="2"/>
  <c r="DD18" i="2" s="1"/>
  <c r="E17" i="2" l="1"/>
  <c r="CT26" i="2"/>
  <c r="DD26" i="2" s="1"/>
  <c r="E25" i="2"/>
  <c r="E13" i="2"/>
  <c r="E29" i="2"/>
  <c r="E21" i="2"/>
  <c r="Q31" i="2"/>
  <c r="R31" i="2" s="1"/>
  <c r="Q30" i="2"/>
  <c r="Q22" i="2"/>
  <c r="Q23" i="2"/>
  <c r="R23" i="2" s="1"/>
  <c r="D5" i="2"/>
  <c r="E5" i="2" s="1"/>
  <c r="Q27" i="2"/>
  <c r="R27" i="2" s="1"/>
  <c r="Q19" i="2"/>
  <c r="R19" i="2" s="1"/>
  <c r="Q14" i="2"/>
  <c r="D9" i="2"/>
  <c r="E9" i="2" s="1"/>
  <c r="CS6" i="2"/>
  <c r="DI22" i="2"/>
  <c r="DJ22" i="2" s="1"/>
  <c r="F21" i="2" s="1"/>
  <c r="CT22" i="2"/>
  <c r="DD22" i="2" s="1"/>
  <c r="CS30" i="2"/>
  <c r="DC30" i="2" s="1"/>
  <c r="DI30" i="2" s="1"/>
  <c r="DJ30" i="2" s="1"/>
  <c r="F29" i="2" s="1"/>
  <c r="CS14" i="2"/>
  <c r="DC14" i="2" s="1"/>
  <c r="DI14" i="2" s="1"/>
  <c r="DJ14" i="2" s="1"/>
  <c r="F13" i="2" s="1"/>
  <c r="Q18" i="2"/>
  <c r="CS22" i="2"/>
  <c r="DC22" i="2" s="1"/>
  <c r="CS26" i="2"/>
  <c r="DC26" i="2" s="1"/>
  <c r="CS18" i="2"/>
  <c r="DC18" i="2" s="1"/>
  <c r="DI18" i="2" s="1"/>
  <c r="DJ18" i="2" s="1"/>
  <c r="CT6" i="2"/>
  <c r="DD6" i="2" s="1"/>
  <c r="CS10" i="2"/>
  <c r="DC10" i="2" s="1"/>
  <c r="DI10" i="2" s="1"/>
  <c r="DJ10" i="2" s="1"/>
  <c r="Q15" i="2"/>
  <c r="R15" i="2" s="1"/>
  <c r="Q26" i="2"/>
  <c r="DI26" i="2" l="1"/>
  <c r="DJ26" i="2" s="1"/>
  <c r="F25" i="2" s="1"/>
  <c r="Q7" i="2"/>
  <c r="R7" i="2" s="1"/>
  <c r="Q6" i="2"/>
  <c r="Q11" i="2"/>
  <c r="R11" i="2" s="1"/>
  <c r="DC6" i="2"/>
  <c r="DI6" i="2" s="1"/>
  <c r="DJ6" i="2" s="1"/>
  <c r="F5" i="2" s="1"/>
  <c r="F9" i="2"/>
  <c r="Q10" i="2"/>
  <c r="F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tc={9133F374-1BE2-4304-8F87-59E438823F20}</author>
    <author>tc={FDF0018D-1C46-47BD-96FA-75A8008E6D85}</author>
    <author>tc={25A0CC8A-FE54-4C4F-B631-B4DAF6797011}</author>
    <author>tc={B71ADF37-94D1-4CF4-8DC9-FE59D825AF68}</author>
    <author>tc={2528A9E4-0064-4D87-B08A-BB9D2913D96B}</author>
    <author>tc={B9E42D03-10C6-47A1-A919-66AC9422EC16}</author>
    <author>tc={1D11CCFE-5437-4527-9DE0-29086683627B}</author>
    <author>tc={4A04D07A-F9A6-49A2-B079-23A77469E282}</author>
  </authors>
  <commentList>
    <comment ref="S5" authorId="0" shapeId="0" xr:uid="{9133F374-1BE2-4304-8F87-59E438823F20}">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should we add that body of (S) is straight?</t>
        </r>
      </text>
    </comment>
    <comment ref="N7" authorId="1" shapeId="0" xr:uid="{FDF0018D-1C46-47BD-96FA-75A8008E6D85}">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More correct would be: transit/jump. 2 pair+ (F))</t>
        </r>
      </text>
    </comment>
    <comment ref="N8" authorId="2" shapeId="0" xr:uid="{25A0CC8A-FE54-4C4F-B631-B4DAF6797011}">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transit/jump</t>
        </r>
      </text>
    </comment>
    <comment ref="N9" authorId="3" shapeId="0" xr:uid="{B71ADF37-94D1-4CF4-8DC9-FE59D825AF68}">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transit/jump</t>
        </r>
      </text>
    </comment>
    <comment ref="T11" authorId="4" shapeId="0" xr:uid="{2528A9E4-0064-4D87-B08A-BB9D2913D96B}">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it's 1.25 in new catalog</t>
        </r>
      </text>
    </comment>
    <comment ref="S12" authorId="5" shapeId="0" xr:uid="{B9E42D03-10C6-47A1-A919-66AC9422EC16}">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3 supports or more</t>
        </r>
      </text>
    </comment>
    <comment ref="N13" authorId="6" shapeId="0" xr:uid="{1D11CCFE-5437-4527-9DE0-29086683627B}">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transit/jump on formation made from arms/hands</t>
        </r>
      </text>
    </comment>
    <comment ref="N16" authorId="7" shapeId="0" xr:uid="{4A04D07A-F9A6-49A2-B079-23A77469E282}">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thransit through 1,2 or 3 heads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tc={E91C00E7-A18A-4487-A265-C869D19C53D8}</author>
    <author>tc={FEE98008-F8DF-4E9F-A41D-378B6DE30B80}</author>
    <author>tc={D504306D-AE88-4A07-BA80-F72BD2D2BD66}</author>
    <author>tc={CE72652A-036D-4CE7-BE19-6C3EFE87A79B}</author>
    <author>tc={530F81EE-B50D-42CA-A1ED-5A7A906A37F6}</author>
    <author>tc={DEDF6F57-2212-4EA2-8AFB-01D140DB5317}</author>
    <author>tc={D244AF82-E597-477F-8B70-B9DEDAE74BF9}</author>
    <author>tc={2A2799DE-EDD6-4418-A19D-2B8FDAE5A7CB}</author>
    <author>tc={D33A8E78-49B6-4CDD-A79C-FCC4FD439FA4}</author>
    <author>tc={F49A6EE3-F963-43C8-BC25-D7A48BAB066A}</author>
    <author>tc={39F370C3-10C2-449C-A04F-06D16B7B73C4}</author>
    <author>tc={FCC6FDA1-13CB-4026-B598-852F6351F5C3}</author>
    <author>tc={56FAC8F4-0487-48E8-9B3D-B3FFDF9A419E}</author>
  </authors>
  <commentList>
    <comment ref="O5" authorId="0" shapeId="0" xr:uid="{E91C00E7-A18A-4487-A265-C869D19C53D8}">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 would change on "bif area of support" not all body</t>
        </r>
      </text>
    </comment>
    <comment ref="O6" authorId="1" shapeId="0" xr:uid="{FEE98008-F8DF-4E9F-A41D-378B6DE30B80}">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same as #1</t>
        </r>
      </text>
    </comment>
    <comment ref="O8" authorId="2" shapeId="0" xr:uid="{D504306D-AE88-4A07-BA80-F72BD2D2BD66}">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on big area</t>
        </r>
      </text>
    </comment>
    <comment ref="O9" authorId="3" shapeId="0" xr:uid="{CE72652A-036D-4CE7-BE19-6C3EFE87A79B}">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on big area</t>
        </r>
      </text>
    </comment>
    <comment ref="O10" authorId="4" shapeId="0" xr:uid="{530F81EE-B50D-42CA-A1ED-5A7A906A37F6}">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on big area of support</t>
        </r>
      </text>
    </comment>
    <comment ref="O14" authorId="5" shapeId="0" xr:uid="{DEDF6F57-2212-4EA2-8AFB-01D140DB5317}">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to add on big area?</t>
        </r>
      </text>
    </comment>
    <comment ref="O18" authorId="6" shapeId="0" xr:uid="{D244AF82-E597-477F-8B70-B9DEDAE74BF9}">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palms/palms?</t>
        </r>
      </text>
    </comment>
    <comment ref="O21" authorId="7" shapeId="0" xr:uid="{2A2799DE-EDD6-4418-A19D-2B8FDAE5A7CB}">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on big area</t>
        </r>
      </text>
    </comment>
    <comment ref="O22" authorId="8" shapeId="0" xr:uid="{D33A8E78-49B6-4CDD-A79C-FCC4FD439FA4}">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on a big area of support</t>
        </r>
      </text>
    </comment>
    <comment ref="G23" authorId="9" shapeId="0" xr:uid="{F49A6EE3-F963-43C8-BC25-D7A48BAB066A}">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also: stand
Reply:
    or isin a head-down</t>
        </r>
      </text>
    </comment>
    <comment ref="G24" authorId="10" shapeId="0" xr:uid="{39F370C3-10C2-449C-A04F-06D16B7B73C4}">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 stands</t>
        </r>
      </text>
    </comment>
    <comment ref="O26" authorId="11" shapeId="0" xr:uid="{FCC6FDA1-13CB-4026-B598-852F6351F5C3}">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This grip is for Queen pos only!</t>
        </r>
      </text>
    </comment>
    <comment ref="G31" authorId="12" shapeId="0" xr:uid="{56FAC8F4-0487-48E8-9B3D-B3FFDF9A419E}">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sit/lay or hang on St or StH with spotters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tc={EC412767-8ED7-467D-84BC-AD7B0EECFD0D}</author>
    <author>tc={81BF5382-B737-4B5F-A797-686F29470C45}</author>
  </authors>
  <commentList>
    <comment ref="E5" authorId="0" shapeId="0" xr:uid="{EC412767-8ED7-467D-84BC-AD7B0EECFD0D}">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0.0625...? i don't know if we average. need to see Mike's email</t>
        </r>
      </text>
    </comment>
    <comment ref="O5" authorId="1" shapeId="0" xr:uid="{81BF5382-B737-4B5F-A797-686F29470C45}">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0.0625...? i don't know if we average. need to see Mike's email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tc={D64C69E6-EDC7-45E4-A358-D16A796B31B2}</author>
    <author>tc={92EDB316-BC89-4FD2-8638-0EFFBDCE704C}</author>
    <author>tc={3A2AAFCD-3FF0-44BB-949B-9D42B5D0DE1E}</author>
    <author>tc={65489AE5-F563-42C6-B554-62FB35F51B9F}</author>
  </authors>
  <commentList>
    <comment ref="O7" authorId="0" shapeId="0" xr:uid="{D64C69E6-EDC7-45E4-A358-D16A796B31B2}">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it must be 0.5 according to the new catalog</t>
        </r>
      </text>
    </comment>
    <comment ref="F11" authorId="1" shapeId="0" xr:uid="{92EDB316-BC89-4FD2-8638-0EFFBDCE704C}">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for those 4: should we add something about "all positions remain in diapason 135-180? throughout rotation? like in catalog</t>
        </r>
      </text>
    </comment>
    <comment ref="O16" authorId="2" shapeId="0" xr:uid="{3A2AAFCD-3FF0-44BB-949B-9D42B5D0DE1E}">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this should be 0.6</t>
        </r>
      </text>
    </comment>
    <comment ref="N20" authorId="3" shapeId="0" xr:uid="{65489AE5-F563-42C6-B554-62FB35F51B9F}">
      <text>
        <r>
          <rPr>
            <sz val="12"/>
            <color theme="1"/>
            <rFont val="Calibri"/>
            <scheme val="minor"/>
          </rPr>
          <t xml:space="preserve">[Threaded comment]
Your version of Excel allows you to read this threaded comment; however, any edits to it will get removed if the file is opened in a newer version of Excel. Learn more: https://go.microsoft.com/fwlink/?linkid=870924
Comment:
    Jess, you're missing Pr1.5 with value of 0.7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tc={586992CF-70F7-410A-9081-5554D7FD14C2}</author>
    <author>tc={5FF9B248-DB8A-4AB0-9CCA-91F4C4C69D9A}</author>
    <author>tc={56E01C97-D983-4813-BD4E-A88C94CCFEB2}</author>
    <author>tc={65573B9D-4FCE-4869-8DF3-E6D9F8FB7D02}</author>
  </authors>
  <commentList>
    <comment ref="F10" authorId="0" shapeId="0" xr:uid="{586992CF-70F7-410A-9081-5554D7FD14C2}">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must be 0.35</t>
        </r>
      </text>
    </comment>
    <comment ref="D14" authorId="1" shapeId="0" xr:uid="{5FF9B248-DB8A-4AB0-9CCA-91F4C4C69D9A}">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in catalog it;s a big d=D</t>
        </r>
      </text>
    </comment>
    <comment ref="D63" authorId="2" shapeId="0" xr:uid="{56E01C97-D983-4813-BD4E-A88C94CCFEB2}">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in catalog it;s a big c= C</t>
        </r>
      </text>
    </comment>
    <comment ref="D66" authorId="3" shapeId="0" xr:uid="{65573B9D-4FCE-4869-8DF3-E6D9F8FB7D02}">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in catalog it;s big h= H</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tc={E1F29FB5-539F-45E6-8E4F-3D52B56F47A4}</author>
    <author>Jessica Lamontagne</author>
    <author>tc={55B3A304-C532-48C2-A040-7A04847730B9}</author>
  </authors>
  <commentList>
    <comment ref="T9" authorId="0" shapeId="0" xr:uid="{E1F29FB5-539F-45E6-8E4F-3D52B56F47A4}">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(up n down!)</t>
        </r>
      </text>
    </comment>
    <comment ref="M11" authorId="1" shapeId="0" xr:uid="{79B0A647-4EA3-419B-BA18-F605E885470D}">
      <text>
        <r>
          <rPr>
            <b/>
            <sz val="9"/>
            <color indexed="81"/>
            <rFont val="Tahoma"/>
            <family val="2"/>
          </rPr>
          <t>Jessica Lamontagne:</t>
        </r>
        <r>
          <rPr>
            <sz val="9"/>
            <color indexed="81"/>
            <rFont val="Tahoma"/>
            <family val="2"/>
          </rPr>
          <t xml:space="preserve">
Leave blank, exception. Can be declared twice in one acro</t>
        </r>
      </text>
    </comment>
    <comment ref="D14" authorId="2" shapeId="0" xr:uid="{55B3A304-C532-48C2-A040-7A04847730B9}">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jump from feet/feet connection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tc={B40B0F82-32B1-4CBC-986E-A2D1D7892B83}</author>
  </authors>
  <commentList>
    <comment ref="B76" authorId="0" shapeId="0" xr:uid="{B40B0F82-32B1-4CBC-986E-A2D1D7892B83}">
      <text>
        <r>
          <rPr>
            <sz val="12"/>
            <color theme="1"/>
            <rFont val="Calibri"/>
            <scheme val="minor"/>
          </rPr>
          <t>[Threaded comment]
Your version of Excel allows you to read this threaded comment; however, any edits to it will get removed if the file is opened in a newer version of Excel. Learn more: https://go.microsoft.com/fwlink/?linkid=870924
Comment:
    i think here it is potentially possible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<sst xmlns="http://schemas.openxmlformats.org/spreadsheetml/2006/main" count="1704" uniqueCount="954">
  <si>
    <t>HOW TO USE THE CALCULATOR</t>
  </si>
  <si>
    <t>**If there is a discrepency between this calculator and the acrobatics catalogue, the catalogue will always prevail**</t>
  </si>
  <si>
    <t>Technical requirements</t>
  </si>
  <si>
    <t>You need the Microsoft Excel software with version 2008 or later to use the calculator with all its functionalities</t>
  </si>
  <si>
    <t>To calculate the degree of difficulty of your acrobatics (see screenshots below):</t>
  </si>
  <si>
    <r>
      <rPr>
        <b/>
        <sz val="12"/>
        <color indexed="8"/>
        <rFont val="Arial"/>
        <family val="2"/>
      </rPr>
      <t>Step 1:</t>
    </r>
    <r>
      <rPr>
        <sz val="12"/>
        <color indexed="8"/>
        <rFont val="Arial"/>
        <family val="2"/>
      </rPr>
      <t xml:space="preserve"> Go to the tab called "ACRO CALCULATOR"</t>
    </r>
  </si>
  <si>
    <r>
      <rPr>
        <b/>
        <sz val="12"/>
        <color rgb="FF000000"/>
        <rFont val="Arial"/>
      </rPr>
      <t>Step 2</t>
    </r>
    <r>
      <rPr>
        <sz val="12"/>
        <color rgb="FF000000"/>
        <rFont val="Arial"/>
      </rPr>
      <t>: For each acro that you need to calculate, you have to first select the acro group using the dropdown menu accessible when you click on the cell and then on the little arrow (see screenshot step 2).  Options include: ACRO-A, ACRO-B, ACRO-C, ACRO-P.</t>
    </r>
  </si>
  <si>
    <r>
      <rPr>
        <b/>
        <sz val="12"/>
        <color indexed="8"/>
        <rFont val="Arial"/>
        <family val="2"/>
      </rPr>
      <t>Step 3:</t>
    </r>
    <r>
      <rPr>
        <sz val="12"/>
        <color indexed="8"/>
        <rFont val="Arial"/>
        <family val="2"/>
      </rPr>
      <t xml:space="preserve"> The minimal required components to be filled will be colored in dark green, and the optional ones in light green. The components that are not applicable with the acro group will be shown in gray.</t>
    </r>
  </si>
  <si>
    <r>
      <rPr>
        <b/>
        <sz val="12"/>
        <color rgb="FF000000"/>
        <rFont val="Arial"/>
      </rPr>
      <t xml:space="preserve">Step 4:  </t>
    </r>
    <r>
      <rPr>
        <sz val="12"/>
        <color rgb="FF000000"/>
        <rFont val="Arial"/>
      </rPr>
      <t>Select one of the code options for each component included in your acro (green cells) using the drop down menu (see screenshot step 4). Note that only the valid codes for the acro group selected will be presented in the drop down menu.</t>
    </r>
  </si>
  <si>
    <r>
      <rPr>
        <b/>
        <sz val="12"/>
        <color indexed="8"/>
        <rFont val="Arial"/>
        <family val="2"/>
      </rPr>
      <t>Step 4a</t>
    </r>
    <r>
      <rPr>
        <sz val="12"/>
        <color indexed="8"/>
        <rFont val="Arial"/>
        <family val="2"/>
      </rPr>
      <t>: Correct any errors or warnings (see list below). Rule errors will be highlighted with red font, and compatibility errors will be  highlighted with orange font.</t>
    </r>
  </si>
  <si>
    <r>
      <rPr>
        <b/>
        <sz val="12"/>
        <color indexed="8"/>
        <rFont val="Arial"/>
        <family val="2"/>
      </rPr>
      <t>Step 5</t>
    </r>
    <r>
      <rPr>
        <sz val="12"/>
        <color indexed="8"/>
        <rFont val="Arial"/>
        <family val="2"/>
      </rPr>
      <t>:  Once everything is filled and is exempt of important errors, the degree of difficulty will be calculated automatically.</t>
    </r>
  </si>
  <si>
    <r>
      <rPr>
        <b/>
        <sz val="12"/>
        <color indexed="8"/>
        <rFont val="Arial"/>
        <family val="2"/>
      </rPr>
      <t>Step 6</t>
    </r>
    <r>
      <rPr>
        <sz val="12"/>
        <color indexed="8"/>
        <rFont val="Arial"/>
        <family val="2"/>
      </rPr>
      <t>: You can copy-paste the full code on your coach card of desired</t>
    </r>
  </si>
  <si>
    <t>Note that the calculator is protected and you can only modify the cells related to the component codes and the acro-type.</t>
  </si>
  <si>
    <t>Requirements that will automatically be captured by the system. If not met, the calculator will require corrections:</t>
  </si>
  <si>
    <t>1. If the acro group has not be selected first</t>
  </si>
  <si>
    <t>2. If the minimal required codes for the acro type have not been filled (colored in dark green)</t>
  </si>
  <si>
    <t>3. If one or more codes are not among the allowed possibilities for the acro group selected (mismatch)</t>
  </si>
  <si>
    <t>4. If position 2 is the same code as position 1</t>
  </si>
  <si>
    <t>5. If the bonuses entered cannot be declared together</t>
  </si>
  <si>
    <t>* Note that acros also have other restrictions. They may be invalid for other reasons than the ones shown by this calculator. Please refer to the catalogue for all details.</t>
  </si>
  <si>
    <t>Warning(s) that will automatically be captured by the system. If not met, the calculator will display a message:</t>
  </si>
  <si>
    <t>1. If one of the acro does not meet the rule in appendix 3,4 and 5. : " acrobatics must not be repeated in the same routine". See clarification about that rule in the acrobatics guide.</t>
  </si>
  <si>
    <t>2. If there is an incompatibility with some components used together. Please refer to the catalogue for full details if  you get this warning.</t>
  </si>
  <si>
    <t>*Note that acros also have other incompatibilities than the ones shown by this calculator. Please refer to the catalogue for all details.</t>
  </si>
  <si>
    <t>STEP 1</t>
  </si>
  <si>
    <t>STEP 2</t>
  </si>
  <si>
    <t>STEP 3</t>
  </si>
  <si>
    <t>STEP 4</t>
  </si>
  <si>
    <t>STEP 5</t>
  </si>
  <si>
    <t>STEP 6</t>
  </si>
  <si>
    <t>2bb</t>
  </si>
  <si>
    <t>REQUIREMENTS AND VALIDATION MESSAGES (ASKING FOR CORRECTIONS)</t>
  </si>
  <si>
    <t>MISSING ACRO GROUP</t>
  </si>
  <si>
    <t>MISSING MINIMAL COMPONENT(S)</t>
  </si>
  <si>
    <t>CODE(S) MISMATCH WITH ACRO GROUP</t>
  </si>
  <si>
    <t>POSITION 1 &amp; 2 ARE THE SAME</t>
  </si>
  <si>
    <t xml:space="preserve"> 2 bonus incompatible</t>
  </si>
  <si>
    <t>SAME ACRO RULE VIOLATION</t>
  </si>
  <si>
    <t>INCOMPATIBILITY RULE WARNING</t>
  </si>
  <si>
    <t>ACROBATICS CALCULATOR (v2.1)</t>
  </si>
  <si>
    <t>if 1 : need  to select group first</t>
  </si>
  <si>
    <t>if 1: there is a code mismatch with the acro group selected
if 0 : nothing entered -&gt; not an issue
if name of the component = ok</t>
  </si>
  <si>
    <t>This the match of the user selection with the correct column name. Refers to predefined named columns in the other tabs.</t>
  </si>
  <si>
    <t>This the match of the user selection with the correct  column name for the quick descriptions . Refers to predefined named columns in the other tabs.</t>
  </si>
  <si>
    <t>This the match of the user selection with the correct  column name for the DD values . Refers to predefined named columns in the other tabs.</t>
  </si>
  <si>
    <t>This the match of the user selection with the correct  column name for the position codes &amp; bonus variations . Refers to predefined named columns in the other tabs.</t>
  </si>
  <si>
    <t>Indicate the id of the positions and the variation id of the bonuses. 
If 0 = nothing declared.</t>
  </si>
  <si>
    <t>If same position id (code ) or same bonus variation id = "no" -&gt; means error.</t>
  </si>
  <si>
    <t>will display "ok" if the component is applicable for the acro group chosen. In not applicable, will display "no".</t>
  </si>
  <si>
    <t>will display "ok" if the component is required (part of the minimal components) for the acro group chosen. In not required, will display "no".</t>
  </si>
  <si>
    <t>will display 1  (=error) if the component required (part of the minimal components) is missing for the chosen acro group.</t>
  </si>
  <si>
    <t>Will display in the column errors a 1 if there is a repetition of the same component code somewhere else in a different acro of the same group. The same acro error column will show a 1 if there is a repetition that contradicts the rule of "not repeating the same acro" for that acro group. The error message will display the correct message without it is a repeated acro or not.</t>
  </si>
  <si>
    <t>Will highlight with a 0 if there is a compatibility problem, and then show the correct error message.</t>
  </si>
  <si>
    <t>For each bonus chosen, this will identify if it is restricted to specific component(s).  Will then show 1 if there is an incompatibility, and 0 if not. The error message will be displayed accordingly</t>
  </si>
  <si>
    <t>EL</t>
  </si>
  <si>
    <t>ACRO GROUP</t>
  </si>
  <si>
    <t>ACRO VALIDATION</t>
  </si>
  <si>
    <t>COMPATIBILITY WARNING</t>
  </si>
  <si>
    <t>REPEATED ACRO?</t>
  </si>
  <si>
    <t>PART</t>
  </si>
  <si>
    <t>DECLARED DIFFICULTY</t>
  </si>
  <si>
    <t>TOTALS</t>
  </si>
  <si>
    <t>ACRO GROUP ERRORS</t>
  </si>
  <si>
    <t>CODES MISMATCH ERRORS WITH ACRO TYPE</t>
  </si>
  <si>
    <t>ACRO TYPE CORRESPONDING ARRAY (FOR DROP DOWN)</t>
  </si>
  <si>
    <t>DESCRIPTION CORRESPONDING ARRAY</t>
  </si>
  <si>
    <t>ACRO TYPE CORRESPONDING ARRAY (FOR DD)</t>
  </si>
  <si>
    <t>ACRO TYPE CORRESPONDING ARRAY (FOR POSITION &amp; BONUS VARIATIONS)</t>
  </si>
  <si>
    <t>POSITION/BONUS VARIATION</t>
  </si>
  <si>
    <t>VARIATION ERROR</t>
  </si>
  <si>
    <t>CODES OPTIONNAL FOR ACRO GROUP</t>
  </si>
  <si>
    <t>CODES REQUIRED FOR ACRO GROUP</t>
  </si>
  <si>
    <t>ERRORS FOR REQUIRED COMPONENTS</t>
  </si>
  <si>
    <t>NOT REPEATING ACRO VALIDATION</t>
  </si>
  <si>
    <t>COMPATIBILITY OF COMPONENTS VALIDATION</t>
  </si>
  <si>
    <t>BONUS RULES</t>
  </si>
  <si>
    <t>Comp.</t>
  </si>
  <si>
    <t xml:space="preserve">CONSTRUCTION (C) </t>
  </si>
  <si>
    <t>CONNECTION (S)</t>
  </si>
  <si>
    <t>DIRECTION (D)</t>
  </si>
  <si>
    <t>POS1 (P)</t>
  </si>
  <si>
    <t>POS2 (P)</t>
  </si>
  <si>
    <t xml:space="preserve">ROTATION 
OF THE BASE (R) </t>
  </si>
  <si>
    <t>ROTATION (PLANE &amp; DEGREE) (T)</t>
  </si>
  <si>
    <t>BONUS1 (B)</t>
  </si>
  <si>
    <t>BONUS2 (B)</t>
  </si>
  <si>
    <t>Components Total Value</t>
  </si>
  <si>
    <t xml:space="preserve"> Total Value (with BM added)</t>
  </si>
  <si>
    <t>Acro Group</t>
  </si>
  <si>
    <t>CONSTRUCTION</t>
  </si>
  <si>
    <t>CONNECTION</t>
  </si>
  <si>
    <t>DIRECTION</t>
  </si>
  <si>
    <t>POS1</t>
  </si>
  <si>
    <t>POS2</t>
  </si>
  <si>
    <t>ROTATION 
OF THE BASE</t>
  </si>
  <si>
    <t>ROTATION (PLANE &amp; DEGREE)</t>
  </si>
  <si>
    <t>BONUS1</t>
  </si>
  <si>
    <t>BONUS2</t>
  </si>
  <si>
    <t>Variation pos error</t>
  </si>
  <si>
    <t>Variation bonus error</t>
  </si>
  <si>
    <t>Group type</t>
  </si>
  <si>
    <t>Pos1</t>
  </si>
  <si>
    <t>Pos2</t>
  </si>
  <si>
    <t xml:space="preserve"> P1 Count</t>
  </si>
  <si>
    <t>P2 Count</t>
  </si>
  <si>
    <t>Const.</t>
  </si>
  <si>
    <t>Const. count</t>
  </si>
  <si>
    <t>Conn.</t>
  </si>
  <si>
    <t>Conn. Count</t>
  </si>
  <si>
    <t>Bonus1</t>
  </si>
  <si>
    <t>Bonus2</t>
  </si>
  <si>
    <t>Bonus count1</t>
  </si>
  <si>
    <t>Bonus count2</t>
  </si>
  <si>
    <t>Pos1 Error</t>
  </si>
  <si>
    <t>Pos2 Error</t>
  </si>
  <si>
    <t>Const Error</t>
  </si>
  <si>
    <t>Conn Error</t>
  </si>
  <si>
    <t>Bonus 1 Error</t>
  </si>
  <si>
    <t>Bonus 2 Error</t>
  </si>
  <si>
    <t>Same acro error</t>
  </si>
  <si>
    <t>Error message</t>
  </si>
  <si>
    <t>B Group Conn. &amp; Rot</t>
  </si>
  <si>
    <t>P Group Cons. &amp; Rot</t>
  </si>
  <si>
    <t>C Group Cons &amp; Rot</t>
  </si>
  <si>
    <t>B Group Cons &amp; Conn</t>
  </si>
  <si>
    <t>P Group Cons &amp; Conn</t>
  </si>
  <si>
    <t>Bon.1 rest.1</t>
  </si>
  <si>
    <t>Bon.1 rest.2</t>
  </si>
  <si>
    <t>Bon.1 rest.3</t>
  </si>
  <si>
    <t>Bon.1 rest.4</t>
  </si>
  <si>
    <t>Bon.1 rest.5</t>
  </si>
  <si>
    <t>Bon.1 rest.6</t>
  </si>
  <si>
    <t>Bon.1 rest.7</t>
  </si>
  <si>
    <t>Bon.2 rest.1</t>
  </si>
  <si>
    <t>Bon.2 rest.2</t>
  </si>
  <si>
    <t>Bon.2 rest.3</t>
  </si>
  <si>
    <t>Bon.2 rest.4</t>
  </si>
  <si>
    <t>Bon.2 rest.5</t>
  </si>
  <si>
    <t>Bon.2 rest.6</t>
  </si>
  <si>
    <t>Bon.2 rest.7</t>
  </si>
  <si>
    <t xml:space="preserve"> Bon1 Err?</t>
  </si>
  <si>
    <t>Bon2 Err</t>
  </si>
  <si>
    <t>Problem with</t>
  </si>
  <si>
    <t>Bonus name</t>
  </si>
  <si>
    <t>Code</t>
  </si>
  <si>
    <t>Value</t>
  </si>
  <si>
    <t>Desc.</t>
  </si>
  <si>
    <t>Click on the little triangle that is displayed when you select a green cell to show the possible options</t>
  </si>
  <si>
    <t>Refer to the  full catalogue for positions, bonuses and "non repeated acro" rules details</t>
  </si>
  <si>
    <t>Refer to the catalogue for more information on any warning shown in the compatibility column.</t>
  </si>
  <si>
    <t>If there is a discrepency with the catalogue and this calculator, the catalogue will prevail.</t>
  </si>
  <si>
    <t xml:space="preserve">This calculator is functionnal using Excel software, versions 2008 and +. </t>
  </si>
  <si>
    <t>Thr&gt;L</t>
  </si>
  <si>
    <t>P4</t>
  </si>
  <si>
    <t>sc</t>
  </si>
  <si>
    <t>Cf2</t>
  </si>
  <si>
    <t>Cs0.5t0.5</t>
  </si>
  <si>
    <t>Css1t2.5</t>
  </si>
  <si>
    <t>Chs1</t>
  </si>
  <si>
    <t>Bey</t>
  </si>
  <si>
    <t>BRun</t>
  </si>
  <si>
    <t>CH+</t>
  </si>
  <si>
    <t>Movhead</t>
  </si>
  <si>
    <t>Swim</t>
  </si>
  <si>
    <t>CONSTRUCTIONS</t>
  </si>
  <si>
    <t>GROUP A</t>
  </si>
  <si>
    <t>GROUP B</t>
  </si>
  <si>
    <t>GROUP C</t>
  </si>
  <si>
    <t>GROUP P</t>
  </si>
  <si>
    <t>No</t>
  </si>
  <si>
    <t>Desc</t>
  </si>
  <si>
    <t>DD</t>
  </si>
  <si>
    <t>Thr</t>
  </si>
  <si>
    <t>Simple throw/jump</t>
  </si>
  <si>
    <t>St</t>
  </si>
  <si>
    <t>Stack head up</t>
  </si>
  <si>
    <t>Thr&gt;St</t>
  </si>
  <si>
    <t>Transit/jump onto/through stack</t>
  </si>
  <si>
    <t>P</t>
  </si>
  <si>
    <t>Standard platform with (S) horizontal and straight</t>
  </si>
  <si>
    <t>Shou</t>
  </si>
  <si>
    <t>Shoulders or arms or combination</t>
  </si>
  <si>
    <t>StH</t>
  </si>
  <si>
    <t>Stack head down</t>
  </si>
  <si>
    <t>Thr&gt;StH</t>
  </si>
  <si>
    <t>Transit/ jump onto/through stack head down</t>
  </si>
  <si>
    <t>Box</t>
  </si>
  <si>
    <t>Platform with (S) head-up with torso bent at 90 degrees</t>
  </si>
  <si>
    <t>Feet</t>
  </si>
  <si>
    <t>2SupU</t>
  </si>
  <si>
    <t>2 stacks head up</t>
  </si>
  <si>
    <t>Thr&gt;Pair&gt;</t>
  </si>
  <si>
    <t>Transit/jump through 2 pair + (F)</t>
  </si>
  <si>
    <t>Knees</t>
  </si>
  <si>
    <t>Straight body with bent knees</t>
  </si>
  <si>
    <t>Sq</t>
  </si>
  <si>
    <t>Square</t>
  </si>
  <si>
    <t>2SupD</t>
  </si>
  <si>
    <t>2 stacks head down</t>
  </si>
  <si>
    <t>Thr&gt;FF</t>
  </si>
  <si>
    <r>
      <t>Transit/jump</t>
    </r>
    <r>
      <rPr>
        <sz val="8"/>
        <color indexed="10"/>
        <rFont val="Arial"/>
        <family val="2"/>
      </rPr>
      <t xml:space="preserve"> </t>
    </r>
    <r>
      <rPr>
        <sz val="8"/>
        <rFont val="Arial"/>
        <family val="2"/>
      </rPr>
      <t>onto/through 2+ floats</t>
    </r>
  </si>
  <si>
    <t>B</t>
  </si>
  <si>
    <t>Ballet leg platform</t>
  </si>
  <si>
    <t>2Sup</t>
  </si>
  <si>
    <t>2  Sup. head-up</t>
  </si>
  <si>
    <t>2SupM</t>
  </si>
  <si>
    <t>2 stacks (with 1 head down)</t>
  </si>
  <si>
    <t>Thr&gt;F</t>
  </si>
  <si>
    <r>
      <t>Transit/jump</t>
    </r>
    <r>
      <rPr>
        <sz val="8"/>
        <color indexed="10"/>
        <rFont val="Arial"/>
        <family val="2"/>
      </rPr>
      <t xml:space="preserve"> </t>
    </r>
    <r>
      <rPr>
        <sz val="8"/>
        <rFont val="Arial"/>
        <family val="2"/>
      </rPr>
      <t>onto/through one float</t>
    </r>
  </si>
  <si>
    <t>DB</t>
  </si>
  <si>
    <t>Double ballet leg platform</t>
  </si>
  <si>
    <t>2SupH</t>
  </si>
  <si>
    <t>2 Sup. (at least 1 head down)</t>
  </si>
  <si>
    <t>2SupD2F</t>
  </si>
  <si>
    <t>2 stacks head down + 2 (F)</t>
  </si>
  <si>
    <t>Thr^Lh</t>
  </si>
  <si>
    <t>Fly above lift on heads (heads only)</t>
  </si>
  <si>
    <t>Chariot</t>
  </si>
  <si>
    <t>Chariot : (S) on stomach with bent knees or arched</t>
  </si>
  <si>
    <t>L</t>
  </si>
  <si>
    <t>Simple lift</t>
  </si>
  <si>
    <t>Thr^2F</t>
  </si>
  <si>
    <t>Fly above 2nd formation</t>
  </si>
  <si>
    <t>2S</t>
  </si>
  <si>
    <t>Platform with 2 (S)</t>
  </si>
  <si>
    <t>L2F+</t>
  </si>
  <si>
    <t>Lift with 2 (F) connected or more</t>
  </si>
  <si>
    <t>L+spot</t>
  </si>
  <si>
    <t>Lift with spotter/s</t>
  </si>
  <si>
    <t>Flower</t>
  </si>
  <si>
    <t>Platform made with formation made with legs with 3 to 8 (S)</t>
  </si>
  <si>
    <t>St&gt;</t>
  </si>
  <si>
    <t>Transitional stack (with disc. with one (S))</t>
  </si>
  <si>
    <t>Thr&gt;hand</t>
  </si>
  <si>
    <t>Transit/jump onto/through formation made of hands/arms</t>
  </si>
  <si>
    <t>Hand</t>
  </si>
  <si>
    <t>Platform made with hands/arms</t>
  </si>
  <si>
    <t>LH</t>
  </si>
  <si>
    <t>Lift on heads (only heads)</t>
  </si>
  <si>
    <t>Thr+Thr</t>
  </si>
  <si>
    <t>2 jumps from 2 throws (2 (F) connected)</t>
  </si>
  <si>
    <t>Lh2F</t>
  </si>
  <si>
    <t>Lift on heads with 2 (F) (only heads)</t>
  </si>
  <si>
    <t>Sn</t>
  </si>
  <si>
    <t>Snake ((S) and (S) connected + dive)</t>
  </si>
  <si>
    <t>Thr&gt;head&gt;</t>
  </si>
  <si>
    <t>Transit through 1,2 or 3 heads</t>
  </si>
  <si>
    <t>2Sup+</t>
  </si>
  <si>
    <t>2 mini Sup. stacks head up (with disconnect of (F) with 1 (S))</t>
  </si>
  <si>
    <t>Thr&gt;Sq</t>
  </si>
  <si>
    <t>Transit/jump onto/through small square</t>
  </si>
  <si>
    <t>Thr&gt;St2</t>
  </si>
  <si>
    <t>Transit/jump onto/through 2 stacks</t>
  </si>
  <si>
    <t>Thr&gt;StH&gt;1F</t>
  </si>
  <si>
    <t>Jump/step 1 foot/1 foot + step on 1 foot/1 foot (3rd formation)</t>
  </si>
  <si>
    <t>CONNECTIONS</t>
  </si>
  <si>
    <t>1P1P</t>
  </si>
  <si>
    <t>1 palm on 1 palm</t>
  </si>
  <si>
    <t>SiA</t>
  </si>
  <si>
    <t>Sits / lays on big area of support</t>
  </si>
  <si>
    <t>1P1F</t>
  </si>
  <si>
    <t>1 palm on 1 foot</t>
  </si>
  <si>
    <t>F2A</t>
  </si>
  <si>
    <t>Stand on big area of support (2 legs)</t>
  </si>
  <si>
    <t>1 palm on xsmall grip of support</t>
  </si>
  <si>
    <t>FAb</t>
  </si>
  <si>
    <t>Stand on big area of support (2 legs/1 leg) + (F) blind  connects with (S).</t>
  </si>
  <si>
    <t>PP</t>
  </si>
  <si>
    <t>Palms on Palms</t>
  </si>
  <si>
    <t>3pA</t>
  </si>
  <si>
    <t>3 points of conn. on big area of support (with at least 1 leg)</t>
  </si>
  <si>
    <t>FP</t>
  </si>
  <si>
    <t>1 foot / 2 feet on palms ((S)  can have an xsmall grip or apart)</t>
  </si>
  <si>
    <t>1FA</t>
  </si>
  <si>
    <t>Stand on 1 foot on big area of support</t>
  </si>
  <si>
    <t>FF</t>
  </si>
  <si>
    <t>Feet  on feet</t>
  </si>
  <si>
    <t>HA</t>
  </si>
  <si>
    <t>Headstand OR head between legs / arms on big area of support</t>
  </si>
  <si>
    <t>FF/</t>
  </si>
  <si>
    <t>Feet on feet with spotter's/base's help</t>
  </si>
  <si>
    <t>SP+K</t>
  </si>
  <si>
    <t>Shoulders on palms +  knees capt.</t>
  </si>
  <si>
    <t>PF</t>
  </si>
  <si>
    <t>Palms on feet</t>
  </si>
  <si>
    <t>3pK</t>
  </si>
  <si>
    <t>3 points of conn. for bent knees platorm</t>
  </si>
  <si>
    <t>SiSb</t>
  </si>
  <si>
    <t>Lowerback sits on shoulderblades (blind)</t>
  </si>
  <si>
    <t>3pS</t>
  </si>
  <si>
    <t>3 points of conn. on small area</t>
  </si>
  <si>
    <t>Bp</t>
  </si>
  <si>
    <t>Backpack: Back  to back blind connection</t>
  </si>
  <si>
    <t>3pbA</t>
  </si>
  <si>
    <t>3 points of conn. (blind conn.) on big area of support</t>
  </si>
  <si>
    <t>ShF</t>
  </si>
  <si>
    <t xml:space="preserve">Shoulders  on feet </t>
  </si>
  <si>
    <t>FA+PF</t>
  </si>
  <si>
    <t>1 foot on ballet leg body + palm on foot</t>
  </si>
  <si>
    <t>E</t>
  </si>
  <si>
    <t>Eiffel: Shoulders (F) on palms (S) + palms (S) on shoulders (F)</t>
  </si>
  <si>
    <t>SP+L</t>
  </si>
  <si>
    <t>Shoulders on palms +  leg/s capture</t>
  </si>
  <si>
    <t>PH/</t>
  </si>
  <si>
    <t xml:space="preserve">1 palm on head  + 1 palm on 1 palm </t>
  </si>
  <si>
    <t>SiF+Pb</t>
  </si>
  <si>
    <t>Sit on feet or 1 foot+ blind palms/palms </t>
  </si>
  <si>
    <t>LiH</t>
  </si>
  <si>
    <t>ShF+P</t>
  </si>
  <si>
    <t>Shoulders on feet+ connect to palms/palms </t>
  </si>
  <si>
    <t>AP</t>
  </si>
  <si>
    <t xml:space="preserve">All body sits/ lays on palms   </t>
  </si>
  <si>
    <t>L/SiF+P</t>
  </si>
  <si>
    <r>
      <t>(F) sits</t>
    </r>
    <r>
      <rPr>
        <sz val="10"/>
        <color indexed="8"/>
        <rFont val="Arial"/>
        <family val="2"/>
      </rPr>
      <t>  or lays on feet (or foot) + other connection with palms of (S)</t>
    </r>
  </si>
  <si>
    <t>SiS</t>
  </si>
  <si>
    <t xml:space="preserve">Sit / lay /hang on shoulders   </t>
  </si>
  <si>
    <t>4p</t>
  </si>
  <si>
    <t>4 points of conn.: palms to ankles, ankles to palms</t>
  </si>
  <si>
    <t>FS</t>
  </si>
  <si>
    <t xml:space="preserve">Feet on shoulders   </t>
  </si>
  <si>
    <t>2pA/</t>
  </si>
  <si>
    <t xml:space="preserve">Handstand on big area of support + help </t>
  </si>
  <si>
    <t>F1S</t>
  </si>
  <si>
    <t xml:space="preserve">1 foot on 1 shoulder   </t>
  </si>
  <si>
    <t>BA</t>
  </si>
  <si>
    <t>Bridge position on big area of support</t>
  </si>
  <si>
    <t>Le</t>
  </si>
  <si>
    <t>Lemur:  (F) lays/sits/hangs/stands or is in a head-down on 2 (S) with at least 1 head up</t>
  </si>
  <si>
    <t>DBB</t>
  </si>
  <si>
    <t>Bridge position on DB platform (conn. with palms and feet only)</t>
  </si>
  <si>
    <t>Tow</t>
  </si>
  <si>
    <t>Tower: (F) sits/lays/stands or hangs on 2 supports head down</t>
  </si>
  <si>
    <t>2pK</t>
  </si>
  <si>
    <t>2 points of conn.on Knees const.</t>
  </si>
  <si>
    <t>Li</t>
  </si>
  <si>
    <t>Simple lift: base swimmers hold  (F)</t>
  </si>
  <si>
    <t>&gt;F1P</t>
  </si>
  <si>
    <t>Transit onto 1 foot on 1 or 2 palm(s)</t>
  </si>
  <si>
    <t>Ch</t>
  </si>
  <si>
    <t>Chameleon : 2 (S) with 1 head down. (F) connects with 1(S) by stomach and connects with 2nd (S) with arms, legs/feet</t>
  </si>
  <si>
    <t>2pBb</t>
  </si>
  <si>
    <t>2 blind point conn. on 2S construction. Can have extra point of conn.For Queen pos. only</t>
  </si>
  <si>
    <t>Tw</t>
  </si>
  <si>
    <t>Twins: (F)  holds stomach (S)   + (S)   holds pelvis (F) of   OR another variant</t>
  </si>
  <si>
    <t>&gt;2P2P</t>
  </si>
  <si>
    <t>Transit to 2 arm handstand on both palms</t>
  </si>
  <si>
    <t>LayF</t>
  </si>
  <si>
    <t xml:space="preserve">Lay/ hang on feet   </t>
  </si>
  <si>
    <t>2b/</t>
  </si>
  <si>
    <t>Hanging on 1 or 2 ballet leg of one or 2 (S) + help</t>
  </si>
  <si>
    <t>SiF</t>
  </si>
  <si>
    <t xml:space="preserve">Sit on feet or 1 foot   </t>
  </si>
  <si>
    <t>SF+TP</t>
  </si>
  <si>
    <t>Chest on feet +Hips on palms</t>
  </si>
  <si>
    <t>1FH+1FP</t>
  </si>
  <si>
    <t>2 (S) head-up  (1 foot  on head  of 1 (S) + 1 foot   on palms of 2nd (S))</t>
  </si>
  <si>
    <t>ShiShi+</t>
  </si>
  <si>
    <t>Shin to Shin + help</t>
  </si>
  <si>
    <t>S+</t>
  </si>
  <si>
    <t xml:space="preserve">Sit/lay/hang on St or StH with spotter/s </t>
  </si>
  <si>
    <t>HP+L</t>
  </si>
  <si>
    <t>Head on palms + extra connect with 1 or 2 leg(s)</t>
  </si>
  <si>
    <t>1F1P</t>
  </si>
  <si>
    <t>1 foot on 1 palm</t>
  </si>
  <si>
    <t>1F1F</t>
  </si>
  <si>
    <t xml:space="preserve">1 foot on 1 foot </t>
  </si>
  <si>
    <t>1PH</t>
  </si>
  <si>
    <t>1 palm on head</t>
  </si>
  <si>
    <t>PP2</t>
  </si>
  <si>
    <t>Palms to palms on 2SupU</t>
  </si>
  <si>
    <t>2pH</t>
  </si>
  <si>
    <t>Palm(s) on head (transitionnal stack only)</t>
  </si>
  <si>
    <t>H1F/</t>
  </si>
  <si>
    <t>Head on 1 foot + hands connected to legs</t>
  </si>
  <si>
    <t>HT+</t>
  </si>
  <si>
    <t>Head on 2 feet + holding legs</t>
  </si>
  <si>
    <t>DIRECTIONS</t>
  </si>
  <si>
    <t>Up</t>
  </si>
  <si>
    <t>Upwards</t>
  </si>
  <si>
    <t>Forw</t>
  </si>
  <si>
    <t>Forwards</t>
  </si>
  <si>
    <t>Back</t>
  </si>
  <si>
    <t>Backwards</t>
  </si>
  <si>
    <t>Side</t>
  </si>
  <si>
    <t>Sideways</t>
  </si>
  <si>
    <t>Rev</t>
  </si>
  <si>
    <t>Reverse</t>
  </si>
  <si>
    <t>Bln</t>
  </si>
  <si>
    <t>Blind back jump</t>
  </si>
  <si>
    <t>POSITION 1</t>
  </si>
  <si>
    <t>Cat.</t>
  </si>
  <si>
    <t>tk</t>
  </si>
  <si>
    <t>Tuck</t>
  </si>
  <si>
    <t>he</t>
  </si>
  <si>
    <t>Heron</t>
  </si>
  <si>
    <t>pk</t>
  </si>
  <si>
    <t>Pike</t>
  </si>
  <si>
    <t>vs</t>
  </si>
  <si>
    <t>Vertical split (both legs straight)</t>
  </si>
  <si>
    <t>kt</t>
  </si>
  <si>
    <t>Kite</t>
  </si>
  <si>
    <t>gl</t>
  </si>
  <si>
    <t>Glass (opposite or both arms capt.)</t>
  </si>
  <si>
    <t>ln</t>
  </si>
  <si>
    <t>Line / Arch</t>
  </si>
  <si>
    <t>ba</t>
  </si>
  <si>
    <t>Ballerina</t>
  </si>
  <si>
    <t>sp</t>
  </si>
  <si>
    <t>Split</t>
  </si>
  <si>
    <t>sa</t>
  </si>
  <si>
    <t>Sail (must have hand capt.)</t>
  </si>
  <si>
    <t>ja</t>
  </si>
  <si>
    <t>Jay</t>
  </si>
  <si>
    <t>ne</t>
  </si>
  <si>
    <t>Needle (both legs straight)</t>
  </si>
  <si>
    <t>rg</t>
  </si>
  <si>
    <t>Ring</t>
  </si>
  <si>
    <t>ey</t>
  </si>
  <si>
    <t>Eye (blind capt. both hands or opposite arm)</t>
  </si>
  <si>
    <t>sd</t>
  </si>
  <si>
    <t>Stand</t>
  </si>
  <si>
    <t>mo</t>
  </si>
  <si>
    <t>Monkey</t>
  </si>
  <si>
    <t>pp</t>
  </si>
  <si>
    <t>Porcupine</t>
  </si>
  <si>
    <t>ct</t>
  </si>
  <si>
    <t>Cat</t>
  </si>
  <si>
    <t>sh</t>
  </si>
  <si>
    <t>Shrimp (legs straight)</t>
  </si>
  <si>
    <t>hp</t>
  </si>
  <si>
    <t>Harp (blind capt. both arms or opposite)</t>
  </si>
  <si>
    <t>fl</t>
  </si>
  <si>
    <t>Flamingo</t>
  </si>
  <si>
    <t>tu</t>
  </si>
  <si>
    <t>Turtle (blind capt. 2 hands + 2 legs)</t>
  </si>
  <si>
    <t>co</t>
  </si>
  <si>
    <t>Cobra</t>
  </si>
  <si>
    <t>spl</t>
  </si>
  <si>
    <t>so</t>
  </si>
  <si>
    <t>Scorpio</t>
  </si>
  <si>
    <t>pi</t>
  </si>
  <si>
    <t>Pin (blind opposite or both arms capt.)</t>
  </si>
  <si>
    <t>bb</t>
  </si>
  <si>
    <t>Bamboo</t>
  </si>
  <si>
    <t>bo</t>
  </si>
  <si>
    <t>ff</t>
  </si>
  <si>
    <t>Firefly</t>
  </si>
  <si>
    <t>wi</t>
  </si>
  <si>
    <t>Willow</t>
  </si>
  <si>
    <t>br</t>
  </si>
  <si>
    <t>Bridge</t>
  </si>
  <si>
    <t>ow</t>
  </si>
  <si>
    <t>Owl</t>
  </si>
  <si>
    <t>ma</t>
  </si>
  <si>
    <t>Marlin</t>
  </si>
  <si>
    <t>dr</t>
  </si>
  <si>
    <t>Drop (blind capt. with 2 arms)</t>
  </si>
  <si>
    <t>qu</t>
  </si>
  <si>
    <t>Queen (blind capt. with opposite or both arms)</t>
  </si>
  <si>
    <t>sn</t>
  </si>
  <si>
    <t>Snail</t>
  </si>
  <si>
    <t>POSITION 2</t>
  </si>
  <si>
    <t>2tk</t>
  </si>
  <si>
    <t>2he</t>
  </si>
  <si>
    <t>2pk</t>
  </si>
  <si>
    <t>2vs</t>
  </si>
  <si>
    <t>2kt</t>
  </si>
  <si>
    <t>2gl</t>
  </si>
  <si>
    <t>2ln</t>
  </si>
  <si>
    <t>2ba</t>
  </si>
  <si>
    <t>2sp</t>
  </si>
  <si>
    <t>2sa</t>
  </si>
  <si>
    <t>2ja</t>
  </si>
  <si>
    <t>2ne</t>
  </si>
  <si>
    <t>2rg</t>
  </si>
  <si>
    <t>2ey</t>
  </si>
  <si>
    <t>2sd</t>
  </si>
  <si>
    <t>2mo</t>
  </si>
  <si>
    <t>2pp</t>
  </si>
  <si>
    <t>2ct</t>
  </si>
  <si>
    <t>2sh</t>
  </si>
  <si>
    <t>2hp</t>
  </si>
  <si>
    <t>2fl</t>
  </si>
  <si>
    <t>2tu</t>
  </si>
  <si>
    <t>2co</t>
  </si>
  <si>
    <t>2spl</t>
  </si>
  <si>
    <t>2so</t>
  </si>
  <si>
    <t>2pi</t>
  </si>
  <si>
    <t>2bo</t>
  </si>
  <si>
    <t>2ff</t>
  </si>
  <si>
    <t>2wi</t>
  </si>
  <si>
    <t>2br</t>
  </si>
  <si>
    <t>2ow</t>
  </si>
  <si>
    <t>2ma</t>
  </si>
  <si>
    <t>2dr</t>
  </si>
  <si>
    <t>2qu</t>
  </si>
  <si>
    <t>2sn</t>
  </si>
  <si>
    <t>ROTATION OF THE BASE</t>
  </si>
  <si>
    <t>r0.5/</t>
  </si>
  <si>
    <t>Standing on 2 feet on shoulders of a stack 1/2 rotation</t>
  </si>
  <si>
    <t>Cr0.5</t>
  </si>
  <si>
    <t>1/2 stack rotation where (S) and (F) not in head down</t>
  </si>
  <si>
    <t>Pr</t>
  </si>
  <si>
    <t>1/4 rotation on platform (horizontal)</t>
  </si>
  <si>
    <t>r1/</t>
  </si>
  <si>
    <t>Standing on 2 feet on shoulders of a stack 1 rotation</t>
  </si>
  <si>
    <t>Cr1</t>
  </si>
  <si>
    <t>1 stack rotation where (S) and (F) not in head down</t>
  </si>
  <si>
    <t>Pr0.5</t>
  </si>
  <si>
    <t>1/2 rotation on platform (horizontal)</t>
  </si>
  <si>
    <t>r1.5/</t>
  </si>
  <si>
    <t>Standing on 2 feet on shoulders of a stack 1.5 rotation</t>
  </si>
  <si>
    <t>Cr1.5</t>
  </si>
  <si>
    <t>1.5 stack rotation where (S) and (F) not in head down</t>
  </si>
  <si>
    <t>Pr1</t>
  </si>
  <si>
    <t>1 rotation on platform (horizontal)</t>
  </si>
  <si>
    <t>r0.5</t>
  </si>
  <si>
    <t>(S) Head-up, (F) Head-up or Head down + 0.5 rotation</t>
  </si>
  <si>
    <t>Cr0.5!</t>
  </si>
  <si>
    <t>1/2 stack rotation where (S) OR (F) is head down</t>
  </si>
  <si>
    <t>Pr1.5</t>
  </si>
  <si>
    <t>1.5 rotation on platform (horizontal)</t>
  </si>
  <si>
    <t>r1</t>
  </si>
  <si>
    <t>(S) Head-up, (F) Head-up or Head down + 1 rotation</t>
  </si>
  <si>
    <t>Cr1!</t>
  </si>
  <si>
    <t>1 stack rotation where (S) OR (F) is head down</t>
  </si>
  <si>
    <t>Ph</t>
  </si>
  <si>
    <t>1/4 rotation on hands formation</t>
  </si>
  <si>
    <t>r1.5</t>
  </si>
  <si>
    <t>(S) Head-up, (F) Head-up or Head down + 1.5 rotation</t>
  </si>
  <si>
    <t>Cr1.5!</t>
  </si>
  <si>
    <t>1.5 stack rotation where (S) OR (F) is head down</t>
  </si>
  <si>
    <t>P0.5h</t>
  </si>
  <si>
    <t>1/2 rotation on hands formation</t>
  </si>
  <si>
    <t>r0.5+</t>
  </si>
  <si>
    <t xml:space="preserve">Standing on 1 foot of a stack +leg at 135 or more throughout  the entire 1/2 rotation. </t>
  </si>
  <si>
    <t>Cr0.5L</t>
  </si>
  <si>
    <t>1/2 rotation for lift on heads</t>
  </si>
  <si>
    <t>P1h</t>
  </si>
  <si>
    <t>1 rotation on hands formation</t>
  </si>
  <si>
    <t>r1+</t>
  </si>
  <si>
    <t xml:space="preserve">Standing on 1 foot of a stack +leg at 135 or more throughout the entire 1 rotation. </t>
  </si>
  <si>
    <t>CP0.5</t>
  </si>
  <si>
    <t>1/2 platform rotation after (F) landing on platform/float</t>
  </si>
  <si>
    <t>P1.5h</t>
  </si>
  <si>
    <t>1.5 rotation on hands formation</t>
  </si>
  <si>
    <t>r1.5+</t>
  </si>
  <si>
    <t>Standing on 1 foot of a stack +leg at 135 or more throughout the entire 1.5 rotation</t>
  </si>
  <si>
    <t>2F0.5</t>
  </si>
  <si>
    <t>1/2 rotation of the formation being flied over for Thr^2F construction</t>
  </si>
  <si>
    <t>P2h</t>
  </si>
  <si>
    <t>2 rotation + on hands formation</t>
  </si>
  <si>
    <t>r2+</t>
  </si>
  <si>
    <t xml:space="preserve">Standing on 1 foot of a stack +leg at 135 or more throughout the entire 2 rotations. </t>
  </si>
  <si>
    <t>2F1</t>
  </si>
  <si>
    <t>1 rotation of the formation being flied over for Thr^2F construction</t>
  </si>
  <si>
    <t>P2S</t>
  </si>
  <si>
    <t xml:space="preserve">1/4 rotation with 2 (S) platform </t>
  </si>
  <si>
    <t>r0.5!</t>
  </si>
  <si>
    <t xml:space="preserve">1/2 stack rotation with (S) head down OR (F) in handstand </t>
  </si>
  <si>
    <t>P2Sr0.5</t>
  </si>
  <si>
    <t xml:space="preserve">1/2 rotation with 2 (S) platform </t>
  </si>
  <si>
    <t>r1!</t>
  </si>
  <si>
    <t xml:space="preserve">1 stack rotation with (S) head down OR (F) in handstand </t>
  </si>
  <si>
    <t>P2Sr1</t>
  </si>
  <si>
    <t xml:space="preserve">1 rotation with 2(S)  platform </t>
  </si>
  <si>
    <t>r1.5!</t>
  </si>
  <si>
    <t xml:space="preserve">1.5 stack rotation with (S) head down OR (F) in handstand </t>
  </si>
  <si>
    <t>PDB</t>
  </si>
  <si>
    <t>1/4 rotation with DB  const.</t>
  </si>
  <si>
    <t>r2!</t>
  </si>
  <si>
    <t xml:space="preserve">2 stack rotation with (S) head down OR (F) in handstand </t>
  </si>
  <si>
    <t>PDB0.5</t>
  </si>
  <si>
    <t>1/2 rotation with DB  const.</t>
  </si>
  <si>
    <t>r/L</t>
  </si>
  <si>
    <t>1/4 rotation for lift</t>
  </si>
  <si>
    <t>PDB1</t>
  </si>
  <si>
    <t>1 rotation with DB  const.</t>
  </si>
  <si>
    <t>r0.5L</t>
  </si>
  <si>
    <t>1/2 rotation for lift</t>
  </si>
  <si>
    <t>r1L</t>
  </si>
  <si>
    <t>1 rotation for lift</t>
  </si>
  <si>
    <t>Id</t>
  </si>
  <si>
    <t>#</t>
  </si>
  <si>
    <t>t0.5</t>
  </si>
  <si>
    <t>1/2 twist</t>
  </si>
  <si>
    <t>Ct0.5</t>
  </si>
  <si>
    <t>1/2 twist (group C)</t>
  </si>
  <si>
    <t>t1</t>
  </si>
  <si>
    <t>1 twist</t>
  </si>
  <si>
    <t>Ct1</t>
  </si>
  <si>
    <t>1 twist (group C)</t>
  </si>
  <si>
    <t>t1.5</t>
  </si>
  <si>
    <t>1.5 twist</t>
  </si>
  <si>
    <t>Ct1.5</t>
  </si>
  <si>
    <t>1.5 twist (group C)</t>
  </si>
  <si>
    <t>t2</t>
  </si>
  <si>
    <t>2 twists</t>
  </si>
  <si>
    <t>Ct2</t>
  </si>
  <si>
    <t>2 twists (group C)</t>
  </si>
  <si>
    <t>t2.5</t>
  </si>
  <si>
    <t>2.5 twists</t>
  </si>
  <si>
    <t>Ct2.5</t>
  </si>
  <si>
    <t>2.5 twist (group C)</t>
  </si>
  <si>
    <t>t3</t>
  </si>
  <si>
    <t>3 twists</t>
  </si>
  <si>
    <t>Ct3</t>
  </si>
  <si>
    <t>3 twists (group C)</t>
  </si>
  <si>
    <t>f1</t>
  </si>
  <si>
    <t>1 side som.</t>
  </si>
  <si>
    <t>Cd</t>
  </si>
  <si>
    <t>Dive (group C)</t>
  </si>
  <si>
    <t>f1.5</t>
  </si>
  <si>
    <t>1.5 side som.</t>
  </si>
  <si>
    <t>Cdt0.5</t>
  </si>
  <si>
    <t>1/2 twist + dive (group C)</t>
  </si>
  <si>
    <t>f2</t>
  </si>
  <si>
    <t>2 side som.</t>
  </si>
  <si>
    <t>Cdt1</t>
  </si>
  <si>
    <t>1 twist + dive (group C)</t>
  </si>
  <si>
    <t>D</t>
  </si>
  <si>
    <t>1/2 som.</t>
  </si>
  <si>
    <t>Cdt1.5</t>
  </si>
  <si>
    <t>1.5 twist + dive (group C)</t>
  </si>
  <si>
    <t>dt0.5</t>
  </si>
  <si>
    <t>dive + 1/2 twist</t>
  </si>
  <si>
    <t>Cs1</t>
  </si>
  <si>
    <t>1 som. (group C)</t>
  </si>
  <si>
    <t>dt1</t>
  </si>
  <si>
    <t>dive + 1 twist</t>
  </si>
  <si>
    <t>Css1</t>
  </si>
  <si>
    <t>1 straight som. (group C)</t>
  </si>
  <si>
    <t>dt1.5</t>
  </si>
  <si>
    <t>dive + 1.5 twist</t>
  </si>
  <si>
    <t>Cs1.5</t>
  </si>
  <si>
    <t>1.5 som. (group C)</t>
  </si>
  <si>
    <t>dt2</t>
  </si>
  <si>
    <t>dive + 2 twists</t>
  </si>
  <si>
    <t>Cs1.5o</t>
  </si>
  <si>
    <t>1.5 som. + open (group C)</t>
  </si>
  <si>
    <t>s1</t>
  </si>
  <si>
    <t>1 som.</t>
  </si>
  <si>
    <t>Cf1</t>
  </si>
  <si>
    <t>1 frontal som. (group C)</t>
  </si>
  <si>
    <t>s1f</t>
  </si>
  <si>
    <t>1 som. + forw.</t>
  </si>
  <si>
    <t>Cf1.5</t>
  </si>
  <si>
    <t>1.5 frontal som. (group C)</t>
  </si>
  <si>
    <t>ss1</t>
  </si>
  <si>
    <t>straight 1 som.</t>
  </si>
  <si>
    <t>Cc</t>
  </si>
  <si>
    <t xml:space="preserve"> Cartwheel (group C)</t>
  </si>
  <si>
    <t>ss1f</t>
  </si>
  <si>
    <t>straight  1 som. + forw.</t>
  </si>
  <si>
    <t>Cct0.5</t>
  </si>
  <si>
    <t xml:space="preserve"> Cartwheel + 1/2 twist (group C)</t>
  </si>
  <si>
    <t>s1t0.5</t>
  </si>
  <si>
    <t>1 som. + 1/2 twist</t>
  </si>
  <si>
    <t>Cct1</t>
  </si>
  <si>
    <t xml:space="preserve"> Cartwheel + 1 twist (group C)</t>
  </si>
  <si>
    <t>s1t0.5f</t>
  </si>
  <si>
    <t>1 som. + 1/2 twist + forw.</t>
  </si>
  <si>
    <t>Handspring (group C)</t>
  </si>
  <si>
    <t>s1t1</t>
  </si>
  <si>
    <t>1 som. + 1 twist</t>
  </si>
  <si>
    <t>Cht0.5</t>
  </si>
  <si>
    <t>Handspring + 1/2 twist (group C)</t>
  </si>
  <si>
    <t>s1t1f</t>
  </si>
  <si>
    <t>1 som. + 1 twist + forw.</t>
  </si>
  <si>
    <t>Cht1</t>
  </si>
  <si>
    <t>Handspring + 1 twist (group C)</t>
  </si>
  <si>
    <t>s1t1.5</t>
  </si>
  <si>
    <t>1 som. + 1.5 twist</t>
  </si>
  <si>
    <t>Cs1t0.5</t>
  </si>
  <si>
    <t>1 som. + 1/2 twist (group C)</t>
  </si>
  <si>
    <t>s1t2</t>
  </si>
  <si>
    <t>1 som. + 2 twists</t>
  </si>
  <si>
    <t>Cs1t1</t>
  </si>
  <si>
    <t>1 som. + 1 twist (group C)</t>
  </si>
  <si>
    <t>ss1t0.5</t>
  </si>
  <si>
    <t>1 straight som. + 1/2 twist</t>
  </si>
  <si>
    <t>Cs1t1.5</t>
  </si>
  <si>
    <t>1 som. + 1.5 twist (group C)</t>
  </si>
  <si>
    <t>ss1t0.5f</t>
  </si>
  <si>
    <t>1 straight som. +0.5 twist + forw.</t>
  </si>
  <si>
    <t>Cs1t2</t>
  </si>
  <si>
    <t>1 som. + 2 twists (group C)</t>
  </si>
  <si>
    <t>ss1t1</t>
  </si>
  <si>
    <t>1 straight som. + 1 twist</t>
  </si>
  <si>
    <t>Css1t0.5</t>
  </si>
  <si>
    <t>1 straight som. + 1/2 twist (group C)</t>
  </si>
  <si>
    <t>ss1t1f</t>
  </si>
  <si>
    <t>1 straight som. +1 twist + forw.</t>
  </si>
  <si>
    <t>Css1t1</t>
  </si>
  <si>
    <t>1 straight som. + 1 twist (group C)</t>
  </si>
  <si>
    <t>ss1t1.5</t>
  </si>
  <si>
    <t>1 straight som. + 1.5 twist</t>
  </si>
  <si>
    <t>Css1t1.5</t>
  </si>
  <si>
    <t>1 straight som. + 1.5 twist (group C)</t>
  </si>
  <si>
    <t>ss1t2</t>
  </si>
  <si>
    <t>1 straight som. + 2 twists</t>
  </si>
  <si>
    <t>Css1t2</t>
  </si>
  <si>
    <t>1 straight som. + 2 twists (group C)</t>
  </si>
  <si>
    <t>ss1t2.5</t>
  </si>
  <si>
    <t>1 straight som. + 2.5 twists</t>
  </si>
  <si>
    <t>Cs1t1o</t>
  </si>
  <si>
    <t>1 som.+1 twist+open (group C)</t>
  </si>
  <si>
    <t>ss1t3</t>
  </si>
  <si>
    <t>1 straight som. + 3 twists</t>
  </si>
  <si>
    <t>Cs1t1.5o</t>
  </si>
  <si>
    <t>1 som.+1.5 twist+open (group C)</t>
  </si>
  <si>
    <t>s1.5</t>
  </si>
  <si>
    <t>1.5 som.</t>
  </si>
  <si>
    <t>Cs1t2o</t>
  </si>
  <si>
    <t>1 som.+2 twist+open (group C)</t>
  </si>
  <si>
    <t>s1.5f</t>
  </si>
  <si>
    <t>1.5 som. forw.</t>
  </si>
  <si>
    <t>Chs0.5</t>
  </si>
  <si>
    <t>Handspring + 0.5 somersault (group C)</t>
  </si>
  <si>
    <t>s1.5o</t>
  </si>
  <si>
    <t>1.5 som. + open</t>
  </si>
  <si>
    <t>s1.5fo</t>
  </si>
  <si>
    <t>1.5 som. + forw.+ open</t>
  </si>
  <si>
    <t>s1.5t0.5</t>
  </si>
  <si>
    <t>1.5 som. + 1/2 twist</t>
  </si>
  <si>
    <t>s1.5t0.5f</t>
  </si>
  <si>
    <t>1.5 som. + 1/2 twist + forw.</t>
  </si>
  <si>
    <t>s1.5t0.5o</t>
  </si>
  <si>
    <t>1.5 som. + 1/2 twist + open</t>
  </si>
  <si>
    <t>s1.5t0.5fo</t>
  </si>
  <si>
    <t>1.5 som. + 1/2 twist + open+ forw.</t>
  </si>
  <si>
    <t>s1.5t1fo</t>
  </si>
  <si>
    <t>1.5 som. + 1 twist + open+forw.</t>
  </si>
  <si>
    <t>s1.5t1</t>
  </si>
  <si>
    <t>1.5 som. + 1 twist</t>
  </si>
  <si>
    <t>s1.5t1.5</t>
  </si>
  <si>
    <t>1.5 som. + 1.5 twist</t>
  </si>
  <si>
    <t>s2</t>
  </si>
  <si>
    <t>2 som.</t>
  </si>
  <si>
    <t>s2o</t>
  </si>
  <si>
    <t>2 som. + open</t>
  </si>
  <si>
    <t>s2f</t>
  </si>
  <si>
    <t>2 som. + forw.</t>
  </si>
  <si>
    <t>s2fo</t>
  </si>
  <si>
    <t>2 som. + forw. + open</t>
  </si>
  <si>
    <t>s2t0.5</t>
  </si>
  <si>
    <t>2 som. + 1/2 twist</t>
  </si>
  <si>
    <t>s2t0.5f</t>
  </si>
  <si>
    <t>2 som. +1/2 twist + forw.</t>
  </si>
  <si>
    <t>s2t0.5o</t>
  </si>
  <si>
    <t>2 som. + 1/2 twist + open</t>
  </si>
  <si>
    <t>s2t0.5fo</t>
  </si>
  <si>
    <t>2 som. +1/2 twist+ open+ forw.</t>
  </si>
  <si>
    <t>s2t1</t>
  </si>
  <si>
    <t>2 som. + 1 twist</t>
  </si>
  <si>
    <t>s2t1o</t>
  </si>
  <si>
    <t>2 som. + 1 twist + open</t>
  </si>
  <si>
    <t>s2t1fo</t>
  </si>
  <si>
    <t>2 som. + 1 twist + open + forw.</t>
  </si>
  <si>
    <t>s2.5</t>
  </si>
  <si>
    <t>2.5 som.</t>
  </si>
  <si>
    <t>s2.5f</t>
  </si>
  <si>
    <t>2.5 som. + forw.</t>
  </si>
  <si>
    <t>s3</t>
  </si>
  <si>
    <t>3 som.</t>
  </si>
  <si>
    <t>ss1.5</t>
  </si>
  <si>
    <t>1.5 straight som.</t>
  </si>
  <si>
    <t>C</t>
  </si>
  <si>
    <t>cartwheel</t>
  </si>
  <si>
    <t>ct0.5</t>
  </si>
  <si>
    <t>cartwheel + 1/2 twist</t>
  </si>
  <si>
    <t>ct1</t>
  </si>
  <si>
    <t>cartwheel + 1 twist</t>
  </si>
  <si>
    <t>H</t>
  </si>
  <si>
    <t>handspring</t>
  </si>
  <si>
    <t>ht0.5</t>
  </si>
  <si>
    <t>handspring + 1/2 twist</t>
  </si>
  <si>
    <t>ht1</t>
  </si>
  <si>
    <t>handspring + 1 twist</t>
  </si>
  <si>
    <t>hd</t>
  </si>
  <si>
    <t>handspring + 1/2 som.</t>
  </si>
  <si>
    <t>hs1</t>
  </si>
  <si>
    <t>handspring + 1 som.</t>
  </si>
  <si>
    <t>BONUS</t>
  </si>
  <si>
    <t>Dbl</t>
  </si>
  <si>
    <t>Double</t>
  </si>
  <si>
    <t>Pos3</t>
  </si>
  <si>
    <t>3rd position</t>
  </si>
  <si>
    <t>Grip</t>
  </si>
  <si>
    <t>Arm conn. with  2 (F) (begin -&gt; end)</t>
  </si>
  <si>
    <t>Twirl</t>
  </si>
  <si>
    <t>180+ twirl of (F) on static Support</t>
  </si>
  <si>
    <t>Slip</t>
  </si>
  <si>
    <t>(F) slips between Support's. Legs or arms</t>
  </si>
  <si>
    <t>UP</t>
  </si>
  <si>
    <t>Platform lifted up (3+sec)</t>
  </si>
  <si>
    <t>Conn</t>
  </si>
  <si>
    <t>Conn. of (F) and (S) (can disc.)</t>
  </si>
  <si>
    <t>RotF</t>
  </si>
  <si>
    <t>(F) rotation on feet of (S) in horizontal plane (180 +)</t>
  </si>
  <si>
    <t>Star</t>
  </si>
  <si>
    <t>Blind fall backwards on hand's formation</t>
  </si>
  <si>
    <t>Porp</t>
  </si>
  <si>
    <t>Porpoise action at the beginning</t>
  </si>
  <si>
    <t>Catch</t>
  </si>
  <si>
    <t>Conn. with 2 (F) in airborne -&gt; end</t>
  </si>
  <si>
    <t>SdUp</t>
  </si>
  <si>
    <t>Lifting torso from head down pos.</t>
  </si>
  <si>
    <t>Cx</t>
  </si>
  <si>
    <t>Connect 2 (F)</t>
  </si>
  <si>
    <t>Spich</t>
  </si>
  <si>
    <t>Spichag action (up and down -&gt; must come back to original position)</t>
  </si>
  <si>
    <t>Jump/throw from split</t>
  </si>
  <si>
    <t>Wave</t>
  </si>
  <si>
    <t>Wave movements</t>
  </si>
  <si>
    <t>Twirl of (F)</t>
  </si>
  <si>
    <t>Trav</t>
  </si>
  <si>
    <t>Travelling construction</t>
  </si>
  <si>
    <t>Hula</t>
  </si>
  <si>
    <t>Ring/Jay around (S)</t>
  </si>
  <si>
    <t>Moon</t>
  </si>
  <si>
    <t>Lifting up from split and change legs to split</t>
  </si>
  <si>
    <t>C-Roll</t>
  </si>
  <si>
    <t>Rolling on top of const.</t>
  </si>
  <si>
    <t>(F) moves from head down to head up standing</t>
  </si>
  <si>
    <t>RetSq</t>
  </si>
  <si>
    <t>Return on square construction</t>
  </si>
  <si>
    <t>Mov</t>
  </si>
  <si>
    <t>Moving base lift</t>
  </si>
  <si>
    <t>Turn</t>
  </si>
  <si>
    <t>Push up from split + (F) disconnect from 1 (S) + 1/2 rotation</t>
  </si>
  <si>
    <t>Diva</t>
  </si>
  <si>
    <t>Starts in 3pS -&gt;foot to foot of 2 (S)</t>
  </si>
  <si>
    <t>RetPa</t>
  </si>
  <si>
    <t>Return on palms of (S)</t>
  </si>
  <si>
    <t>Hold</t>
  </si>
  <si>
    <t>Long holding lift (3s +)</t>
  </si>
  <si>
    <t>Run</t>
  </si>
  <si>
    <t>Running on the back(s)</t>
  </si>
  <si>
    <t>PRoll</t>
  </si>
  <si>
    <t>Rolling action</t>
  </si>
  <si>
    <t>Jump from feet to feet connection</t>
  </si>
  <si>
    <t>Ju</t>
  </si>
  <si>
    <t>Jump onto non-stack</t>
  </si>
  <si>
    <r>
      <t>Lifting in a “Box” and/or lowering back</t>
    </r>
    <r>
      <rPr>
        <sz val="9"/>
        <color indexed="8"/>
        <rFont val="Arial"/>
        <family val="2"/>
      </rPr>
      <t> </t>
    </r>
  </si>
  <si>
    <t>1P&gt;H</t>
  </si>
  <si>
    <t>Jump 1 hand onto head</t>
  </si>
  <si>
    <t>Spider</t>
  </si>
  <si>
    <t>Spider action</t>
  </si>
  <si>
    <t>H&gt;1P</t>
  </si>
  <si>
    <t>Jump head onto 1 palm</t>
  </si>
  <si>
    <t>Climb</t>
  </si>
  <si>
    <t>Climb onto from underwater (inside const.)</t>
  </si>
  <si>
    <t>Jump</t>
  </si>
  <si>
    <t>Jump onto stack</t>
  </si>
  <si>
    <t>Arch</t>
  </si>
  <si>
    <t>Transition to  head-up position to Queen or Drop</t>
  </si>
  <si>
    <t>Jump&gt;</t>
  </si>
  <si>
    <t>Jump on stack + continue</t>
  </si>
  <si>
    <t>Kozak</t>
  </si>
  <si>
    <t>Kozak power press sequence</t>
  </si>
  <si>
    <t>On1Foot</t>
  </si>
  <si>
    <t>Jump onto 1 foot  with 1  palm</t>
  </si>
  <si>
    <t>Dive</t>
  </si>
  <si>
    <t>Dive or half som.</t>
  </si>
  <si>
    <t>1F&gt;1F</t>
  </si>
  <si>
    <t>Jump onto 1 foot with 1 foot</t>
  </si>
  <si>
    <t>CH</t>
  </si>
  <si>
    <t>Cartwheel/Handspring</t>
  </si>
  <si>
    <t>1F&gt;1F+</t>
  </si>
  <si>
    <t>Jump onto 1 foot with 1 foot + step 1 foot 1 foot on 3rd form.</t>
  </si>
  <si>
    <t>Ps1</t>
  </si>
  <si>
    <t>2F&gt;2F</t>
  </si>
  <si>
    <t>Jump 2 feet onto 2 feet</t>
  </si>
  <si>
    <t>Ps1t0.5</t>
  </si>
  <si>
    <t>1 som.+ 1/2 tw</t>
  </si>
  <si>
    <t>Ps1o</t>
  </si>
  <si>
    <t>1 som.+ open</t>
  </si>
  <si>
    <t>Ps1t0.5o</t>
  </si>
  <si>
    <t>1 som+1/2 tw+open</t>
  </si>
  <si>
    <t>Ps1t1</t>
  </si>
  <si>
    <t>1 som.+ 1 tw</t>
  </si>
  <si>
    <t>Pf1</t>
  </si>
  <si>
    <t>Pf1o</t>
  </si>
  <si>
    <t>1 side som. +open</t>
  </si>
  <si>
    <t>Moves to stand on 1 or 2 spotter/base's head(s)</t>
  </si>
  <si>
    <t>Mov1</t>
  </si>
  <si>
    <t>Moves to stand on 1 leg on shoulder of spotter/base</t>
  </si>
  <si>
    <t>Mov1+t</t>
  </si>
  <si>
    <t>Moves to stand on 1 leg on shoulder of spotter/base + 180 rot.</t>
  </si>
  <si>
    <t>Fall</t>
  </si>
  <si>
    <r>
      <t>Fast fall down inside</t>
    </r>
    <r>
      <rPr>
        <sz val="9"/>
        <color indexed="8"/>
        <rFont val="Arial"/>
        <family val="2"/>
      </rPr>
      <t xml:space="preserve"> </t>
    </r>
  </si>
  <si>
    <t>FTurn</t>
  </si>
  <si>
    <t>Fast fall down inside + 360 twist</t>
  </si>
  <si>
    <t>LEGEND: 1 = compatible, 0 = incompatible</t>
  </si>
  <si>
    <t>GROUP B: CONNECTIONS AND ROTATIONS OF THE BASE COMPATIBILITY</t>
  </si>
  <si>
    <t>GROUP P: CONSTRUCTIONS AND ROTATIONS OF THE BASE COMPATIBILITY</t>
  </si>
  <si>
    <t>GROUP C: CONSTRUCTIONS AND ROTATIONS OF THE BASE COMPATIBILITY</t>
  </si>
  <si>
    <t>GROUP B : CONSTRUCTIONS AND AREA OF CONNECTIONS COMPATIBILITY</t>
  </si>
  <si>
    <t>GROUP P : CONSTRUCTIONS AND AREA OF CONNECTIONS COMPATIBILITY</t>
  </si>
  <si>
    <t>GROUP</t>
  </si>
  <si>
    <t>Component restriction type</t>
  </si>
  <si>
    <t>Rest. 1</t>
  </si>
  <si>
    <t>Rest. 2</t>
  </si>
  <si>
    <t>Rest. 3</t>
  </si>
  <si>
    <t>Rest. 4</t>
  </si>
  <si>
    <t>Rest. 5</t>
  </si>
  <si>
    <t>Rest. 6</t>
  </si>
  <si>
    <t>Rest. 7</t>
  </si>
  <si>
    <t>construction</t>
  </si>
  <si>
    <t>Thr&gt;Hand</t>
  </si>
  <si>
    <t>Lh2f</t>
  </si>
  <si>
    <t>Fturn</t>
  </si>
  <si>
    <t>REQUIREMENTS</t>
  </si>
  <si>
    <t>Component and group</t>
  </si>
  <si>
    <t>Applicable?</t>
  </si>
  <si>
    <t>Minimal?</t>
  </si>
  <si>
    <t>Cons_B</t>
  </si>
  <si>
    <t>Conn_B</t>
  </si>
  <si>
    <t>Dir_B</t>
  </si>
  <si>
    <t>Pos1_B</t>
  </si>
  <si>
    <t>Pos2_B</t>
  </si>
  <si>
    <t>RotB_B</t>
  </si>
  <si>
    <t>Rot_B</t>
  </si>
  <si>
    <t>Bon1_B</t>
  </si>
  <si>
    <t>Bon2_B</t>
  </si>
  <si>
    <t>Cons_A</t>
  </si>
  <si>
    <t>Conn_A</t>
  </si>
  <si>
    <t>Dir_A</t>
  </si>
  <si>
    <t>Pos1_A</t>
  </si>
  <si>
    <t>Pos2_A</t>
  </si>
  <si>
    <t>RotB_A</t>
  </si>
  <si>
    <t>Rot_A</t>
  </si>
  <si>
    <t>Bon1_A</t>
  </si>
  <si>
    <t>Bon2_A</t>
  </si>
  <si>
    <t>Cons_P</t>
  </si>
  <si>
    <t>Conn_P</t>
  </si>
  <si>
    <t>Dir_P</t>
  </si>
  <si>
    <t>Pos1_P</t>
  </si>
  <si>
    <t>Pos2_P</t>
  </si>
  <si>
    <t>RotB_P</t>
  </si>
  <si>
    <t>Rot_P</t>
  </si>
  <si>
    <t>Bon1_P</t>
  </si>
  <si>
    <t>Bon2_P</t>
  </si>
  <si>
    <t>Cons_C</t>
  </si>
  <si>
    <t>Conn_C</t>
  </si>
  <si>
    <t>Dir_C</t>
  </si>
  <si>
    <t>Pos1_C</t>
  </si>
  <si>
    <t>Pos2_C</t>
  </si>
  <si>
    <t>RotB_C</t>
  </si>
  <si>
    <t>Rot_C</t>
  </si>
  <si>
    <t>Bon1_C</t>
  </si>
  <si>
    <t>Bon2_C</t>
  </si>
  <si>
    <t>1PPx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</si>
</sst>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55" x14ac:knownFonts="1">
    <font>
      <sz val="12"/>
      <color theme="1"/>
      <name val="Calibri"/>
      <scheme val="minor"/>
    </font>
    <font>
      <sz val="8"/>
      <name val="Calibri"/>
      <family val="2"/>
    </font>
    <font>
      <sz val="12"/>
      <color indexed="8"/>
      <name val="Arial"/>
      <family val="2"/>
    </font>
    <font>
      <sz val="12"/>
      <name val="Arial"/>
      <family val="2"/>
    </font>
    <font>
      <b/>
      <sz val="12"/>
      <color indexed="8"/>
      <name val="Arial"/>
      <family val="2"/>
    </font>
    <font>
      <sz val="8"/>
      <color indexed="10"/>
      <name val="Arial"/>
      <family val="2"/>
    </font>
    <font>
      <sz val="8"/>
      <name val="Arial"/>
      <family val="2"/>
    </font>
    <font>
      <sz val="10"/>
      <color indexed="8"/>
      <name val="Arial"/>
      <family val="2"/>
    </font>
    <font>
      <sz val="9"/>
      <color indexed="8"/>
      <name val="Arial"/>
      <family val="2"/>
    </font>
    <font>
      <sz val="9"/>
      <color indexed="81"/>
      <name val="Tahoma"/>
      <family val="2"/>
    </font>
    <font>
      <b/>
      <sz val="9"/>
      <color indexed="81"/>
      <name val="Tahoma"/>
      <family val="2"/>
    </font>
    <font>
      <sz val="12"/>
      <color theme="1"/>
      <name val="Arial"/>
      <family val="2"/>
    </font>
    <font>
      <b/>
      <sz val="8"/>
      <color theme="1"/>
      <name val="Arial"/>
      <family val="2"/>
    </font>
    <font>
      <b/>
      <sz val="10"/>
      <color rgb="FF0000FF"/>
      <name val="Arial"/>
      <family val="2"/>
    </font>
    <font>
      <sz val="8"/>
      <color theme="1"/>
      <name val="Arial"/>
      <family val="2"/>
    </font>
    <font>
      <b/>
      <sz val="12"/>
      <color theme="1"/>
      <name val="Arial"/>
      <family val="2"/>
    </font>
    <font>
      <i/>
      <sz val="8"/>
      <color theme="1"/>
      <name val="Arial"/>
      <family val="2"/>
    </font>
    <font>
      <b/>
      <sz val="10"/>
      <color theme="1"/>
      <name val="Arial"/>
      <family val="2"/>
    </font>
    <font>
      <sz val="10"/>
      <color theme="1"/>
      <name val="Arial"/>
      <family val="2"/>
    </font>
    <font>
      <b/>
      <sz val="14"/>
      <color theme="1"/>
      <name val="Arial"/>
      <family val="2"/>
    </font>
    <font>
      <sz val="9"/>
      <color theme="1"/>
      <name val="Arial"/>
      <family val="2"/>
    </font>
    <font>
      <b/>
      <sz val="28"/>
      <color theme="1"/>
      <name val="Arial"/>
      <family val="2"/>
    </font>
    <font>
      <b/>
      <sz val="9"/>
      <color theme="1"/>
      <name val="Arial"/>
      <family val="2"/>
    </font>
    <font>
      <sz val="28"/>
      <color theme="1"/>
      <name val="Arial"/>
      <family val="2"/>
    </font>
    <font>
      <sz val="12"/>
      <color rgb="FFFF0000"/>
      <name val="Arial"/>
      <family val="2"/>
    </font>
    <font>
      <sz val="9"/>
      <color rgb="FF000000"/>
      <name val="Arial"/>
      <family val="2"/>
    </font>
    <font>
      <sz val="7"/>
      <color rgb="FF0000FF"/>
      <name val="Arial"/>
      <family val="2"/>
    </font>
    <font>
      <sz val="12"/>
      <color rgb="FF000000"/>
      <name val="Arial"/>
      <family val="2"/>
    </font>
    <font>
      <sz val="10"/>
      <color rgb="FF0000FF"/>
      <name val="Arial"/>
      <family val="2"/>
    </font>
    <font>
      <sz val="12"/>
      <color theme="1"/>
      <name val="Calibri"/>
      <family val="2"/>
      <scheme val="minor"/>
    </font>
    <font>
      <b/>
      <sz val="18"/>
      <color theme="1"/>
      <name val="Calibri"/>
      <family val="2"/>
      <scheme val="minor"/>
    </font>
    <font>
      <b/>
      <sz val="12"/>
      <color theme="1"/>
      <name val="Calibri"/>
      <family val="2"/>
      <scheme val="minor"/>
    </font>
    <font>
      <sz val="10"/>
      <color rgb="FF000000"/>
      <name val="Arial"/>
      <family val="2"/>
    </font>
    <font>
      <b/>
      <sz val="10"/>
      <color rgb="FF000000"/>
      <name val="Arial"/>
      <family val="2"/>
    </font>
    <font>
      <b/>
      <sz val="14"/>
      <color theme="1"/>
      <name val="Calibri"/>
      <family val="2"/>
      <scheme val="minor"/>
    </font>
    <font>
      <sz val="16"/>
      <color theme="1"/>
      <name val="Calibri"/>
      <family val="2"/>
      <scheme val="minor"/>
    </font>
    <font>
      <sz val="12"/>
      <color theme="5"/>
      <name val="Calibri"/>
      <family val="2"/>
      <scheme val="minor"/>
    </font>
    <font>
      <b/>
      <sz val="18"/>
      <color rgb="FFFF0000"/>
      <name val="Calibri"/>
      <family val="2"/>
      <scheme val="minor"/>
    </font>
    <font>
      <sz val="10"/>
      <color theme="0"/>
      <name val="Arial"/>
      <family val="2"/>
    </font>
    <font>
      <b/>
      <sz val="10"/>
      <color theme="0"/>
      <name val="Arial"/>
      <family val="2"/>
    </font>
    <font>
      <i/>
      <sz val="12"/>
      <color theme="1"/>
      <name val="Arial"/>
      <family val="2"/>
    </font>
    <font>
      <b/>
      <sz val="11"/>
      <color theme="1"/>
      <name val="Arial"/>
      <family val="2"/>
    </font>
    <font>
      <b/>
      <sz val="24"/>
      <color theme="1"/>
      <name val="Arial"/>
      <family val="2"/>
    </font>
    <font>
      <b/>
      <sz val="8"/>
      <color theme="5"/>
      <name val="Arial"/>
      <family val="2"/>
    </font>
    <font>
      <b/>
      <sz val="8"/>
      <color rgb="FFFF0000"/>
      <name val="Arial"/>
      <family val="2"/>
    </font>
    <font>
      <sz val="11"/>
      <color rgb="FF0000FF"/>
      <name val="Arial"/>
      <family val="2"/>
    </font>
    <font>
      <b/>
      <sz val="18"/>
      <color theme="1"/>
      <name val="Arial"/>
      <family val="2"/>
    </font>
    <font>
      <strike/>
      <sz val="10"/>
      <color theme="1"/>
      <name val="Arial"/>
      <family val="2"/>
    </font>
    <font>
      <b/>
      <strike/>
      <sz val="10"/>
      <color theme="1"/>
      <name val="Arial"/>
      <family val="2"/>
    </font>
    <font>
      <strike/>
      <sz val="9"/>
      <color theme="1"/>
      <name val="Arial"/>
      <family val="2"/>
    </font>
    <font>
      <strike/>
      <sz val="8"/>
      <name val="Arial"/>
      <family val="2"/>
    </font>
    <font>
      <b/>
      <strike/>
      <sz val="10"/>
      <name val="Arial"/>
      <family val="2"/>
    </font>
    <font>
      <sz val="8"/>
      <name val="Calibri"/>
      <scheme val="minor"/>
    </font>
    <font>
      <b/>
      <sz val="12"/>
      <color rgb="FF000000"/>
      <name val="Arial"/>
    </font>
    <font>
      <sz val="12"/>
      <color rgb="FF000000"/>
      <name val="Arial"/>
    </font>
  </fonts>
  <fills count="32">
    <fill>
      <patternFill patternType="none"/>
    </fill>
    <fill>
      <patternFill patternType="gray125"/>
    </fill>
    <fill>
      <patternFill patternType="solid">
        <fgColor theme="0"/>
        <bgColor indexed="64"/>
      </patternFill>
    </fill>
    <fill>
      <patternFill patternType="solid">
        <fgColor theme="2" tint="-0.14999847407452621"/>
        <bgColor rgb="FFDADADA"/>
      </patternFill>
    </fill>
    <fill>
      <patternFill patternType="solid">
        <fgColor theme="4" tint="0.79998168889431442"/>
        <bgColor indexed="64"/>
      </patternFill>
    </fill>
    <fill>
      <patternFill patternType="solid">
        <fgColor theme="2" tint="-0.34998626667073579"/>
        <bgColor indexed="64"/>
      </patternFill>
    </fill>
    <fill>
      <patternFill patternType="solid">
        <fgColor theme="0"/>
        <bgColor rgb="FF000000"/>
      </patternFill>
    </fill>
    <fill>
      <patternFill patternType="solid">
        <fgColor theme="4" tint="0.79998168889431442"/>
        <bgColor rgb="FF000000"/>
      </patternFill>
    </fill>
    <fill>
      <patternFill patternType="solid">
        <fgColor theme="4" tint="0.59999389629810485"/>
        <bgColor rgb="FF000000"/>
      </patternFill>
    </fill>
    <fill>
      <patternFill patternType="solid">
        <fgColor theme="4" tint="0.39997558519241921"/>
        <bgColor rgb="FF000000"/>
      </patternFill>
    </fill>
    <fill>
      <patternFill patternType="solid">
        <fgColor theme="4" tint="-0.249977111117893"/>
        <bgColor rgb="FF000000"/>
      </patternFill>
    </fill>
    <fill>
      <patternFill patternType="solid">
        <fgColor theme="4" tint="-0.499984740745262"/>
        <bgColor rgb="FF000000"/>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9" tint="0.39997558519241921"/>
        <bgColor rgb="FFFEF2CB"/>
      </patternFill>
    </fill>
    <fill>
      <patternFill patternType="solid">
        <fgColor theme="7"/>
        <bgColor indexed="64"/>
      </patternFill>
    </fill>
    <fill>
      <patternFill patternType="solid">
        <fgColor theme="7" tint="0.39997558519241921"/>
        <bgColor indexed="64"/>
      </patternFill>
    </fill>
    <fill>
      <patternFill patternType="solid">
        <fgColor theme="5" tint="-0.249977111117893"/>
        <bgColor rgb="FFDADADA"/>
      </patternFill>
    </fill>
    <fill>
      <patternFill patternType="solid">
        <fgColor theme="9" tint="0.39997558519241921"/>
        <bgColor rgb="FFDADADA"/>
      </patternFill>
    </fill>
    <fill>
      <patternFill patternType="solid">
        <fgColor theme="9" tint="0.79998168889431442"/>
        <bgColor rgb="FFDADADA"/>
      </patternFill>
    </fill>
    <fill>
      <patternFill patternType="solid">
        <fgColor theme="7" tint="0.59999389629810485"/>
        <bgColor rgb="FFDADADA"/>
      </patternFill>
    </fill>
    <fill>
      <patternFill patternType="solid">
        <fgColor theme="8" tint="0.79998168889431442"/>
        <bgColor rgb="FFDADADA"/>
      </patternFill>
    </fill>
    <fill>
      <patternFill patternType="solid">
        <fgColor theme="4" tint="0.39997558519241921"/>
        <bgColor rgb="FFDADADA"/>
      </patternFill>
    </fill>
    <fill>
      <patternFill patternType="solid">
        <fgColor theme="0" tint="-0.14999847407452621"/>
        <bgColor rgb="FFDADADA"/>
      </patternFill>
    </fill>
    <fill>
      <patternFill patternType="solid">
        <fgColor theme="5"/>
        <bgColor rgb="FFDADADA"/>
      </patternFill>
    </fill>
    <fill>
      <patternFill patternType="solid">
        <fgColor theme="5" tint="0.59999389629810485"/>
        <bgColor rgb="FFDADADA"/>
      </patternFill>
    </fill>
    <fill>
      <patternFill patternType="solid">
        <fgColor theme="7" tint="-0.249977111117893"/>
        <bgColor rgb="FFDADADA"/>
      </patternFill>
    </fill>
    <fill>
      <patternFill patternType="solid">
        <fgColor theme="9"/>
        <bgColor rgb="FFDADADA"/>
      </patternFill>
    </fill>
    <fill>
      <patternFill patternType="solid">
        <fgColor rgb="FFFF0000"/>
        <bgColor indexed="64"/>
      </patternFill>
    </fill>
    <fill>
      <patternFill patternType="solid">
        <fgColor rgb="FFFFFF00"/>
        <bgColor rgb="FFDADADA"/>
      </patternFill>
    </fill>
  </fills>
  <borders count="7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right style="medium">
        <color indexed="64"/>
      </right>
      <top style="medium">
        <color rgb="FF000000"/>
      </top>
      <bottom style="thin">
        <color indexed="64"/>
      </bottom>
      <diagonal/>
    </border>
    <border>
      <left/>
      <right style="medium">
        <color indexed="64"/>
      </right>
      <top style="thin">
        <color indexed="64"/>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thin">
        <color indexed="64"/>
      </left>
      <right style="medium">
        <color rgb="FF000000"/>
      </right>
      <top style="medium">
        <color indexed="64"/>
      </top>
      <bottom style="thin">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357">
    <xf numFmtId="0" fontId="0" fillId="0" borderId="0" xfId="0"/>
    <xf numFmtId="0" fontId="11" fillId="2" borderId="0" xfId="0" applyFont="1" applyFill="1"/>
    <xf numFmtId="0" fontId="11" fillId="2" borderId="0" xfId="0" applyFont="1" applyFill="1" applyAlignment="1">
      <alignment wrapText="1"/>
    </xf>
    <xf numFmtId="0" fontId="11" fillId="2" borderId="0" xfId="0" applyFont="1" applyFill="1" applyAlignment="1">
      <alignment vertical="center" wrapText="1"/>
    </xf>
    <xf numFmtId="164" fontId="12" fillId="3" borderId="1" xfId="0" applyNumberFormat="1" applyFont="1" applyFill="1" applyBorder="1" applyAlignment="1">
      <alignment horizontal="center" vertical="center"/>
    </xf>
    <xf numFmtId="164" fontId="12" fillId="3" borderId="2" xfId="0" applyNumberFormat="1" applyFont="1" applyFill="1" applyBorder="1" applyAlignment="1">
      <alignment horizontal="center" vertical="center"/>
    </xf>
    <xf numFmtId="165" fontId="12" fillId="3" borderId="2" xfId="0" applyNumberFormat="1" applyFont="1" applyFill="1" applyBorder="1" applyAlignment="1">
      <alignment horizontal="center" vertical="center"/>
    </xf>
    <xf numFmtId="164" fontId="12" fillId="3" borderId="2" xfId="0" applyNumberFormat="1" applyFont="1" applyFill="1" applyBorder="1" applyAlignment="1">
      <alignment horizontal="center" vertical="center" wrapText="1"/>
    </xf>
    <xf numFmtId="164" fontId="12" fillId="3" borderId="3" xfId="0" applyNumberFormat="1" applyFont="1" applyFill="1" applyBorder="1" applyAlignment="1">
      <alignment horizontal="center" vertical="center"/>
    </xf>
    <xf numFmtId="0" fontId="11" fillId="2" borderId="0" xfId="0" applyFont="1" applyFill="1" applyAlignment="1">
      <alignment vertical="center"/>
    </xf>
    <xf numFmtId="164" fontId="13" fillId="2" borderId="4" xfId="0" applyNumberFormat="1" applyFont="1" applyFill="1" applyBorder="1" applyAlignment="1" applyProtection="1">
      <alignment horizontal="center" vertical="center"/>
      <protection locked="0"/>
    </xf>
    <xf numFmtId="164" fontId="13" fillId="2" borderId="5" xfId="0" applyNumberFormat="1" applyFont="1" applyFill="1" applyBorder="1" applyAlignment="1" applyProtection="1">
      <alignment horizontal="center" vertical="center"/>
      <protection locked="0"/>
    </xf>
    <xf numFmtId="164" fontId="13" fillId="2" borderId="6" xfId="0" applyNumberFormat="1" applyFont="1" applyFill="1" applyBorder="1" applyAlignment="1" applyProtection="1">
      <alignment horizontal="center" vertical="center"/>
      <protection locked="0"/>
    </xf>
    <xf numFmtId="0" fontId="14" fillId="2" borderId="0" xfId="0" applyFont="1" applyFill="1" applyAlignment="1">
      <alignment wrapText="1"/>
    </xf>
    <xf numFmtId="0" fontId="14" fillId="2" borderId="0" xfId="0" applyFont="1" applyFill="1"/>
    <xf numFmtId="164" fontId="11" fillId="2" borderId="0" xfId="0" applyNumberFormat="1" applyFont="1" applyFill="1"/>
    <xf numFmtId="165" fontId="11" fillId="2" borderId="0" xfId="0" applyNumberFormat="1" applyFont="1" applyFill="1"/>
    <xf numFmtId="164" fontId="15" fillId="2" borderId="0" xfId="0" applyNumberFormat="1" applyFont="1" applyFill="1"/>
    <xf numFmtId="0" fontId="15" fillId="2" borderId="0" xfId="0" applyFont="1" applyFill="1"/>
    <xf numFmtId="0" fontId="11" fillId="2" borderId="0" xfId="0" applyFont="1" applyFill="1" applyAlignment="1">
      <alignment horizont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17" fillId="4" borderId="5" xfId="0" applyFont="1" applyFill="1" applyBorder="1" applyAlignment="1">
      <alignment horizontal="center"/>
    </xf>
    <xf numFmtId="0" fontId="17" fillId="4" borderId="5" xfId="0" applyFont="1" applyFill="1" applyBorder="1" applyAlignment="1">
      <alignment horizontal="left"/>
    </xf>
    <xf numFmtId="0" fontId="14" fillId="2" borderId="0" xfId="0" applyFont="1" applyFill="1" applyAlignment="1">
      <alignment horizontal="left"/>
    </xf>
    <xf numFmtId="0" fontId="17" fillId="2" borderId="5" xfId="0" applyFont="1" applyFill="1" applyBorder="1" applyAlignment="1">
      <alignment horizontal="center"/>
    </xf>
    <xf numFmtId="0" fontId="18" fillId="2" borderId="5" xfId="0" applyFont="1" applyFill="1" applyBorder="1"/>
    <xf numFmtId="0" fontId="14" fillId="2" borderId="5" xfId="0" applyFont="1" applyFill="1" applyBorder="1" applyAlignment="1">
      <alignment horizontal="left" vertical="center" wrapText="1"/>
    </xf>
    <xf numFmtId="0" fontId="18" fillId="2" borderId="0" xfId="0" applyFont="1" applyFill="1"/>
    <xf numFmtId="0" fontId="17" fillId="5" borderId="5" xfId="0" applyFont="1" applyFill="1" applyBorder="1" applyAlignment="1">
      <alignment horizontal="center"/>
    </xf>
    <xf numFmtId="0" fontId="18" fillId="5" borderId="5" xfId="0" applyFont="1" applyFill="1" applyBorder="1"/>
    <xf numFmtId="0" fontId="20" fillId="2" borderId="5" xfId="0" applyFont="1" applyFill="1" applyBorder="1" applyAlignment="1">
      <alignment horizontal="left" vertical="center" wrapText="1"/>
    </xf>
    <xf numFmtId="0" fontId="22" fillId="4" borderId="5" xfId="0" applyFont="1" applyFill="1" applyBorder="1" applyAlignment="1">
      <alignment horizontal="center"/>
    </xf>
    <xf numFmtId="0" fontId="20" fillId="2" borderId="0" xfId="0" applyFont="1" applyFill="1"/>
    <xf numFmtId="0" fontId="17" fillId="2" borderId="0" xfId="0" applyFont="1" applyFill="1" applyAlignment="1">
      <alignment horizontal="center"/>
    </xf>
    <xf numFmtId="0" fontId="22" fillId="2" borderId="0" xfId="0" applyFont="1" applyFill="1" applyAlignment="1">
      <alignment horizontal="center"/>
    </xf>
    <xf numFmtId="0" fontId="22" fillId="2" borderId="5" xfId="0" applyFont="1" applyFill="1" applyBorder="1" applyAlignment="1">
      <alignment horizontal="center"/>
    </xf>
    <xf numFmtId="0" fontId="18" fillId="2" borderId="0" xfId="0" applyFont="1" applyFill="1" applyAlignment="1">
      <alignment horizontal="center"/>
    </xf>
    <xf numFmtId="0" fontId="20" fillId="2" borderId="5" xfId="0" applyFont="1" applyFill="1" applyBorder="1"/>
    <xf numFmtId="0" fontId="17" fillId="2" borderId="5" xfId="0" applyFont="1" applyFill="1" applyBorder="1"/>
    <xf numFmtId="0" fontId="17" fillId="2" borderId="0" xfId="0" applyFont="1" applyFill="1"/>
    <xf numFmtId="0" fontId="18" fillId="2" borderId="5" xfId="0" applyFont="1" applyFill="1" applyBorder="1" applyAlignment="1">
      <alignment horizontal="center"/>
    </xf>
    <xf numFmtId="0" fontId="12" fillId="2" borderId="5" xfId="0" applyFont="1" applyFill="1" applyBorder="1" applyAlignment="1">
      <alignment horizontal="left"/>
    </xf>
    <xf numFmtId="0" fontId="14" fillId="2" borderId="5" xfId="0" applyFont="1" applyFill="1" applyBorder="1" applyAlignment="1">
      <alignment horizontal="center"/>
    </xf>
    <xf numFmtId="0" fontId="12" fillId="4" borderId="5" xfId="0" applyFont="1" applyFill="1" applyBorder="1" applyAlignment="1">
      <alignment horizontal="left"/>
    </xf>
    <xf numFmtId="0" fontId="12" fillId="4" borderId="5" xfId="0" applyFont="1" applyFill="1" applyBorder="1" applyAlignment="1">
      <alignment horizontal="center"/>
    </xf>
    <xf numFmtId="0" fontId="23" fillId="2" borderId="0" xfId="0" applyFont="1" applyFill="1"/>
    <xf numFmtId="0" fontId="15" fillId="2" borderId="0" xfId="0" applyFont="1" applyFill="1" applyAlignment="1">
      <alignment horizontal="left"/>
    </xf>
    <xf numFmtId="0" fontId="11" fillId="2" borderId="0" xfId="0" applyFont="1" applyFill="1" applyAlignment="1">
      <alignment horizontal="left"/>
    </xf>
    <xf numFmtId="0" fontId="18" fillId="0" borderId="5" xfId="0" applyFont="1" applyBorder="1" applyAlignment="1">
      <alignment horizontal="center"/>
    </xf>
    <xf numFmtId="0" fontId="20" fillId="2" borderId="5" xfId="0" applyFont="1" applyFill="1" applyBorder="1" applyAlignment="1">
      <alignment horizontal="center" vertical="center" wrapText="1"/>
    </xf>
    <xf numFmtId="0" fontId="24" fillId="2" borderId="0" xfId="0" applyFont="1" applyFill="1" applyAlignment="1">
      <alignment horizontal="left"/>
    </xf>
    <xf numFmtId="0" fontId="17" fillId="0" borderId="5" xfId="0" applyFont="1" applyBorder="1"/>
    <xf numFmtId="0" fontId="17" fillId="0" borderId="5" xfId="0" applyFont="1" applyBorder="1" applyAlignment="1">
      <alignment horizontal="center"/>
    </xf>
    <xf numFmtId="0" fontId="20" fillId="0" borderId="5" xfId="0" applyFont="1" applyBorder="1" applyAlignment="1">
      <alignment horizontal="left" vertical="center" wrapText="1"/>
    </xf>
    <xf numFmtId="0" fontId="17" fillId="4" borderId="5" xfId="0" applyFont="1" applyFill="1" applyBorder="1" applyAlignment="1">
      <alignment horizontal="center" vertical="center"/>
    </xf>
    <xf numFmtId="0" fontId="18" fillId="2" borderId="0" xfId="0" applyFont="1" applyFill="1" applyAlignment="1">
      <alignment horizontal="center" vertical="center"/>
    </xf>
    <xf numFmtId="0" fontId="17" fillId="2" borderId="5" xfId="0" applyFont="1" applyFill="1" applyBorder="1" applyAlignment="1">
      <alignment horizontal="center" vertical="center"/>
    </xf>
    <xf numFmtId="0" fontId="18" fillId="2" borderId="0" xfId="0" applyFont="1" applyFill="1" applyAlignment="1">
      <alignment vertical="center"/>
    </xf>
    <xf numFmtId="0" fontId="11" fillId="2" borderId="5" xfId="0" applyFont="1" applyFill="1" applyBorder="1"/>
    <xf numFmtId="0" fontId="14" fillId="2" borderId="5" xfId="0" applyFont="1" applyFill="1" applyBorder="1" applyAlignment="1">
      <alignment horizontal="center" vertical="center" wrapText="1"/>
    </xf>
    <xf numFmtId="0" fontId="11" fillId="2" borderId="5" xfId="0" applyFont="1" applyFill="1" applyBorder="1" applyAlignment="1">
      <alignment horizontal="center"/>
    </xf>
    <xf numFmtId="0" fontId="15" fillId="2" borderId="5" xfId="0" applyFont="1" applyFill="1" applyBorder="1"/>
    <xf numFmtId="164" fontId="26" fillId="2" borderId="12" xfId="0" applyNumberFormat="1" applyFont="1" applyFill="1" applyBorder="1" applyAlignment="1" applyProtection="1">
      <alignment horizontal="center" vertical="center" wrapText="1"/>
      <protection hidden="1"/>
    </xf>
    <xf numFmtId="164" fontId="12" fillId="3" borderId="13" xfId="0" applyNumberFormat="1" applyFont="1" applyFill="1" applyBorder="1" applyAlignment="1" applyProtection="1">
      <alignment horizontal="center" vertical="center" wrapText="1"/>
      <protection hidden="1"/>
    </xf>
    <xf numFmtId="0" fontId="27" fillId="2" borderId="0" xfId="0" applyFont="1" applyFill="1" applyAlignment="1">
      <alignment horizontal="left"/>
    </xf>
    <xf numFmtId="164" fontId="12" fillId="3" borderId="14" xfId="0" applyNumberFormat="1" applyFont="1" applyFill="1" applyBorder="1" applyAlignment="1" applyProtection="1">
      <alignment horizontal="center" vertical="center" wrapText="1"/>
      <protection hidden="1"/>
    </xf>
    <xf numFmtId="164" fontId="26" fillId="2" borderId="15" xfId="0" applyNumberFormat="1" applyFont="1" applyFill="1" applyBorder="1" applyAlignment="1" applyProtection="1">
      <alignment horizontal="center" vertical="center" wrapText="1"/>
      <protection hidden="1"/>
    </xf>
    <xf numFmtId="164" fontId="26" fillId="2" borderId="16" xfId="0" applyNumberFormat="1" applyFont="1" applyFill="1" applyBorder="1" applyAlignment="1" applyProtection="1">
      <alignment horizontal="center" vertical="center" wrapText="1"/>
      <protection hidden="1"/>
    </xf>
    <xf numFmtId="0" fontId="0" fillId="2" borderId="5" xfId="0" applyFill="1" applyBorder="1"/>
    <xf numFmtId="0" fontId="0" fillId="2" borderId="17" xfId="0" applyFill="1" applyBorder="1"/>
    <xf numFmtId="0" fontId="0" fillId="2" borderId="4" xfId="0" applyFill="1" applyBorder="1"/>
    <xf numFmtId="0" fontId="0" fillId="2" borderId="6" xfId="0" applyFill="1" applyBorder="1"/>
    <xf numFmtId="0" fontId="0" fillId="2" borderId="12" xfId="0" applyFill="1" applyBorder="1"/>
    <xf numFmtId="0" fontId="0" fillId="2" borderId="15" xfId="0" applyFill="1" applyBorder="1"/>
    <xf numFmtId="0" fontId="0" fillId="2" borderId="16" xfId="0" applyFill="1" applyBorder="1"/>
    <xf numFmtId="0" fontId="0" fillId="2" borderId="8" xfId="0" applyFill="1" applyBorder="1"/>
    <xf numFmtId="0" fontId="0" fillId="2" borderId="9" xfId="0" applyFill="1" applyBorder="1"/>
    <xf numFmtId="0" fontId="20" fillId="2" borderId="4"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0" fillId="2" borderId="0" xfId="0" applyFont="1" applyFill="1"/>
    <xf numFmtId="0" fontId="31" fillId="2" borderId="0" xfId="0" applyFont="1" applyFill="1"/>
    <xf numFmtId="0" fontId="0" fillId="2" borderId="0" xfId="0" applyFill="1"/>
    <xf numFmtId="0" fontId="0" fillId="2" borderId="0" xfId="0" applyFill="1" applyAlignment="1">
      <alignment vertical="center"/>
    </xf>
    <xf numFmtId="0" fontId="32" fillId="6" borderId="17" xfId="0" applyFont="1" applyFill="1" applyBorder="1" applyAlignment="1">
      <alignment horizontal="center" vertical="center" wrapText="1"/>
    </xf>
    <xf numFmtId="0" fontId="30" fillId="2" borderId="4" xfId="0" applyFont="1" applyFill="1" applyBorder="1" applyAlignment="1">
      <alignment horizontal="center"/>
    </xf>
    <xf numFmtId="0" fontId="0" fillId="2" borderId="21" xfId="0" applyFill="1" applyBorder="1" applyAlignment="1">
      <alignment horizontal="center"/>
    </xf>
    <xf numFmtId="0" fontId="0" fillId="2" borderId="4" xfId="0" applyFill="1" applyBorder="1" applyAlignment="1">
      <alignment horizontal="center" vertical="center" wrapText="1"/>
    </xf>
    <xf numFmtId="0" fontId="0" fillId="2" borderId="21" xfId="0" applyFill="1" applyBorder="1" applyAlignment="1">
      <alignment horizontal="center" vertical="center" wrapText="1"/>
    </xf>
    <xf numFmtId="0" fontId="32" fillId="6" borderId="6" xfId="0" applyFont="1" applyFill="1" applyBorder="1" applyAlignment="1">
      <alignment horizontal="center" vertical="center" wrapText="1"/>
    </xf>
    <xf numFmtId="0" fontId="34" fillId="2" borderId="21" xfId="0" applyFont="1" applyFill="1" applyBorder="1" applyAlignment="1">
      <alignment horizontal="left"/>
    </xf>
    <xf numFmtId="0" fontId="34" fillId="2" borderId="21" xfId="0" applyFont="1" applyFill="1" applyBorder="1"/>
    <xf numFmtId="0" fontId="34" fillId="2" borderId="23" xfId="0" applyFont="1" applyFill="1" applyBorder="1"/>
    <xf numFmtId="0" fontId="0" fillId="2" borderId="24" xfId="0" applyFill="1" applyBorder="1"/>
    <xf numFmtId="0" fontId="29" fillId="2" borderId="0" xfId="0" applyFont="1" applyFill="1"/>
    <xf numFmtId="0" fontId="35" fillId="2" borderId="0" xfId="0" applyFont="1" applyFill="1"/>
    <xf numFmtId="0" fontId="36" fillId="2" borderId="0" xfId="0" applyFont="1" applyFill="1"/>
    <xf numFmtId="0" fontId="37" fillId="2" borderId="0" xfId="0" applyFont="1" applyFill="1"/>
    <xf numFmtId="0" fontId="0" fillId="2" borderId="10" xfId="0" applyFill="1" applyBorder="1" applyAlignment="1">
      <alignment vertical="center" wrapText="1"/>
    </xf>
    <xf numFmtId="0" fontId="33" fillId="6" borderId="3" xfId="0" applyFont="1" applyFill="1" applyBorder="1" applyAlignment="1">
      <alignment horizontal="center"/>
    </xf>
    <xf numFmtId="0" fontId="0" fillId="2" borderId="18" xfId="0" applyFill="1" applyBorder="1" applyAlignment="1">
      <alignment vertical="center" wrapText="1"/>
    </xf>
    <xf numFmtId="0" fontId="0" fillId="2" borderId="19" xfId="0" applyFill="1" applyBorder="1" applyAlignment="1">
      <alignment vertical="center" wrapText="1"/>
    </xf>
    <xf numFmtId="0" fontId="0" fillId="2" borderId="25" xfId="0" applyFill="1" applyBorder="1" applyAlignment="1">
      <alignment vertical="center" wrapText="1"/>
    </xf>
    <xf numFmtId="0" fontId="32" fillId="7" borderId="4" xfId="0" applyFont="1" applyFill="1" applyBorder="1" applyAlignment="1">
      <alignment horizontal="center" vertical="center" wrapText="1"/>
    </xf>
    <xf numFmtId="0" fontId="32" fillId="7" borderId="5" xfId="0" applyFont="1" applyFill="1" applyBorder="1" applyAlignment="1">
      <alignment horizontal="center" vertical="center" wrapText="1"/>
    </xf>
    <xf numFmtId="0" fontId="32" fillId="7" borderId="6" xfId="0" applyFont="1" applyFill="1" applyBorder="1" applyAlignment="1">
      <alignment horizontal="center" vertical="center" wrapText="1"/>
    </xf>
    <xf numFmtId="0" fontId="32" fillId="8" borderId="4" xfId="0" applyFont="1" applyFill="1" applyBorder="1" applyAlignment="1">
      <alignment horizontal="center" vertical="center" wrapText="1"/>
    </xf>
    <xf numFmtId="0" fontId="32" fillId="8" borderId="5" xfId="0" applyFont="1" applyFill="1" applyBorder="1" applyAlignment="1">
      <alignment horizontal="center" vertical="center" wrapText="1"/>
    </xf>
    <xf numFmtId="0" fontId="32" fillId="8" borderId="6"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2" fillId="9" borderId="5" xfId="0" applyFont="1" applyFill="1" applyBorder="1" applyAlignment="1">
      <alignment horizontal="center" vertical="center" wrapText="1"/>
    </xf>
    <xf numFmtId="0" fontId="32" fillId="9" borderId="6" xfId="0" applyFont="1" applyFill="1" applyBorder="1" applyAlignment="1">
      <alignment horizontal="center" vertical="center" wrapText="1"/>
    </xf>
    <xf numFmtId="0" fontId="38" fillId="10" borderId="4" xfId="0" applyFont="1" applyFill="1" applyBorder="1" applyAlignment="1">
      <alignment horizontal="center" vertical="center" wrapText="1"/>
    </xf>
    <xf numFmtId="0" fontId="38" fillId="10" borderId="5" xfId="0" applyFont="1" applyFill="1" applyBorder="1" applyAlignment="1">
      <alignment horizontal="center" vertical="center" wrapText="1"/>
    </xf>
    <xf numFmtId="0" fontId="38" fillId="11" borderId="5" xfId="0" applyFont="1" applyFill="1" applyBorder="1" applyAlignment="1">
      <alignment horizontal="center" vertical="center" wrapText="1"/>
    </xf>
    <xf numFmtId="0" fontId="0" fillId="4" borderId="4" xfId="0" applyFill="1" applyBorder="1" applyAlignment="1">
      <alignment horizontal="center"/>
    </xf>
    <xf numFmtId="0" fontId="0" fillId="4" borderId="5" xfId="0" applyFill="1" applyBorder="1" applyAlignment="1">
      <alignment horizontal="center"/>
    </xf>
    <xf numFmtId="0" fontId="0" fillId="4" borderId="6" xfId="0" applyFill="1" applyBorder="1" applyAlignment="1">
      <alignment horizontal="center"/>
    </xf>
    <xf numFmtId="0" fontId="33" fillId="7" borderId="4" xfId="0" applyFont="1" applyFill="1" applyBorder="1" applyAlignment="1">
      <alignment horizontal="center" vertical="center" wrapText="1"/>
    </xf>
    <xf numFmtId="0" fontId="38" fillId="10" borderId="6" xfId="0" applyFont="1" applyFill="1" applyBorder="1" applyAlignment="1">
      <alignment horizontal="center" vertical="center" wrapText="1"/>
    </xf>
    <xf numFmtId="0" fontId="38" fillId="11" borderId="4"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0" fillId="2" borderId="1" xfId="0" applyFill="1" applyBorder="1" applyAlignment="1">
      <alignment vertical="center" wrapText="1"/>
    </xf>
    <xf numFmtId="0" fontId="0" fillId="2" borderId="4" xfId="0" applyFill="1" applyBorder="1" applyAlignment="1">
      <alignment vertical="center" wrapText="1"/>
    </xf>
    <xf numFmtId="0" fontId="17" fillId="4" borderId="1" xfId="0" applyFont="1" applyFill="1" applyBorder="1" applyAlignment="1">
      <alignment horizontal="center"/>
    </xf>
    <xf numFmtId="0" fontId="17" fillId="4" borderId="2" xfId="0" applyFont="1" applyFill="1" applyBorder="1" applyAlignment="1">
      <alignment horizontal="center"/>
    </xf>
    <xf numFmtId="0" fontId="17" fillId="4" borderId="3" xfId="0" applyFont="1" applyFill="1" applyBorder="1" applyAlignment="1">
      <alignment horizontal="center"/>
    </xf>
    <xf numFmtId="0" fontId="17" fillId="12" borderId="1" xfId="0" applyFont="1" applyFill="1" applyBorder="1" applyAlignment="1">
      <alignment horizontal="center"/>
    </xf>
    <xf numFmtId="0" fontId="17" fillId="12" borderId="2" xfId="0" applyFont="1" applyFill="1" applyBorder="1" applyAlignment="1">
      <alignment horizontal="center"/>
    </xf>
    <xf numFmtId="0" fontId="17" fillId="12" borderId="3" xfId="0" applyFont="1" applyFill="1" applyBorder="1" applyAlignment="1">
      <alignment horizontal="center"/>
    </xf>
    <xf numFmtId="0" fontId="32" fillId="9" borderId="8" xfId="0" applyFont="1" applyFill="1" applyBorder="1" applyAlignment="1">
      <alignment horizontal="center" vertical="center" wrapText="1"/>
    </xf>
    <xf numFmtId="0" fontId="39" fillId="15" borderId="1" xfId="0" applyFont="1" applyFill="1" applyBorder="1" applyAlignment="1">
      <alignment horizontal="center"/>
    </xf>
    <xf numFmtId="0" fontId="39" fillId="15" borderId="3" xfId="0" applyFont="1" applyFill="1" applyBorder="1" applyAlignment="1">
      <alignment horizontal="center"/>
    </xf>
    <xf numFmtId="0" fontId="17" fillId="2" borderId="28" xfId="0" applyFont="1" applyFill="1" applyBorder="1" applyAlignment="1">
      <alignment horizontal="center"/>
    </xf>
    <xf numFmtId="0" fontId="0" fillId="2" borderId="21" xfId="0" applyFill="1" applyBorder="1"/>
    <xf numFmtId="0" fontId="38" fillId="10" borderId="21" xfId="0" applyFont="1" applyFill="1" applyBorder="1" applyAlignment="1">
      <alignment horizontal="center" vertical="center" wrapText="1"/>
    </xf>
    <xf numFmtId="0" fontId="33" fillId="6" borderId="28" xfId="0" applyFont="1" applyFill="1" applyBorder="1" applyAlignment="1">
      <alignment horizontal="center"/>
    </xf>
    <xf numFmtId="0" fontId="33" fillId="6" borderId="0" xfId="0" applyFont="1" applyFill="1" applyAlignment="1">
      <alignment horizontal="center"/>
    </xf>
    <xf numFmtId="0" fontId="32" fillId="6" borderId="0" xfId="0" applyFont="1" applyFill="1" applyAlignment="1">
      <alignment horizontal="center" vertical="center" wrapText="1"/>
    </xf>
    <xf numFmtId="0" fontId="33" fillId="2" borderId="0" xfId="0" applyFont="1" applyFill="1" applyAlignment="1">
      <alignment horizontal="center"/>
    </xf>
    <xf numFmtId="0" fontId="17" fillId="2" borderId="3" xfId="0" applyFont="1" applyFill="1" applyBorder="1" applyAlignment="1">
      <alignment horizontal="center"/>
    </xf>
    <xf numFmtId="0" fontId="40" fillId="2" borderId="0" xfId="0" applyFont="1" applyFill="1"/>
    <xf numFmtId="0" fontId="16" fillId="2" borderId="31" xfId="0" applyFont="1" applyFill="1" applyBorder="1" applyAlignment="1">
      <alignment horizontal="center" vertical="center"/>
    </xf>
    <xf numFmtId="0" fontId="16" fillId="2" borderId="32" xfId="0" applyFont="1" applyFill="1" applyBorder="1" applyAlignment="1">
      <alignment horizontal="center" vertical="center"/>
    </xf>
    <xf numFmtId="0" fontId="16" fillId="2" borderId="33" xfId="0" applyFont="1" applyFill="1" applyBorder="1" applyAlignment="1">
      <alignment horizontal="center" vertical="center"/>
    </xf>
    <xf numFmtId="0" fontId="16" fillId="2" borderId="34" xfId="0" applyFont="1" applyFill="1" applyBorder="1" applyAlignment="1">
      <alignment horizontal="center" vertical="center"/>
    </xf>
    <xf numFmtId="0" fontId="16" fillId="2" borderId="26" xfId="0" applyFont="1" applyFill="1" applyBorder="1" applyAlignment="1">
      <alignment horizontal="center" vertical="center"/>
    </xf>
    <xf numFmtId="0" fontId="16" fillId="2" borderId="35" xfId="0" applyFont="1" applyFill="1" applyBorder="1" applyAlignment="1">
      <alignment horizontal="center" vertical="center"/>
    </xf>
    <xf numFmtId="164" fontId="12" fillId="3" borderId="50" xfId="0" applyNumberFormat="1" applyFont="1" applyFill="1" applyBorder="1" applyAlignment="1">
      <alignment horizontal="center" vertical="center"/>
    </xf>
    <xf numFmtId="164" fontId="12" fillId="3" borderId="51" xfId="0" applyNumberFormat="1" applyFont="1" applyFill="1" applyBorder="1" applyAlignment="1">
      <alignment horizontal="center" vertical="center"/>
    </xf>
    <xf numFmtId="165" fontId="12" fillId="3" borderId="51" xfId="0" applyNumberFormat="1" applyFont="1" applyFill="1" applyBorder="1" applyAlignment="1">
      <alignment horizontal="center" vertical="center"/>
    </xf>
    <xf numFmtId="164" fontId="12" fillId="3" borderId="51" xfId="0" applyNumberFormat="1" applyFont="1" applyFill="1" applyBorder="1" applyAlignment="1">
      <alignment horizontal="center" vertical="center" wrapText="1"/>
    </xf>
    <xf numFmtId="164" fontId="12" fillId="3" borderId="52" xfId="0" applyNumberFormat="1" applyFont="1" applyFill="1" applyBorder="1" applyAlignment="1">
      <alignment horizontal="center" vertical="center"/>
    </xf>
    <xf numFmtId="164" fontId="12" fillId="3" borderId="53" xfId="0" applyNumberFormat="1" applyFont="1" applyFill="1" applyBorder="1" applyAlignment="1" applyProtection="1">
      <alignment horizontal="center" vertical="center" wrapText="1"/>
      <protection hidden="1"/>
    </xf>
    <xf numFmtId="164" fontId="12" fillId="3" borderId="54" xfId="0" applyNumberFormat="1" applyFont="1" applyFill="1" applyBorder="1" applyAlignment="1" applyProtection="1">
      <alignment horizontal="center" vertical="center" wrapText="1"/>
      <protection hidden="1"/>
    </xf>
    <xf numFmtId="164" fontId="26" fillId="2" borderId="55" xfId="0" applyNumberFormat="1" applyFont="1" applyFill="1" applyBorder="1" applyAlignment="1" applyProtection="1">
      <alignment horizontal="center" vertical="center" wrapText="1"/>
      <protection hidden="1"/>
    </xf>
    <xf numFmtId="164" fontId="26" fillId="2" borderId="56" xfId="0" applyNumberFormat="1" applyFont="1" applyFill="1" applyBorder="1" applyAlignment="1" applyProtection="1">
      <alignment horizontal="center" vertical="center" wrapText="1"/>
      <protection hidden="1"/>
    </xf>
    <xf numFmtId="164" fontId="26" fillId="2" borderId="57" xfId="0" applyNumberFormat="1" applyFont="1" applyFill="1" applyBorder="1" applyAlignment="1" applyProtection="1">
      <alignment horizontal="center" vertical="center" wrapText="1"/>
      <protection hidden="1"/>
    </xf>
    <xf numFmtId="0" fontId="16" fillId="2" borderId="36" xfId="0" applyFont="1" applyFill="1" applyBorder="1" applyAlignment="1">
      <alignment horizontal="center" vertical="center"/>
    </xf>
    <xf numFmtId="164" fontId="26" fillId="2" borderId="37" xfId="0" applyNumberFormat="1" applyFont="1" applyFill="1" applyBorder="1" applyAlignment="1" applyProtection="1">
      <alignment horizontal="center" vertical="center" wrapText="1"/>
      <protection hidden="1"/>
    </xf>
    <xf numFmtId="164" fontId="26" fillId="2" borderId="11" xfId="0" applyNumberFormat="1" applyFont="1" applyFill="1" applyBorder="1" applyAlignment="1" applyProtection="1">
      <alignment horizontal="center" vertical="center" wrapText="1"/>
      <protection hidden="1"/>
    </xf>
    <xf numFmtId="164" fontId="26" fillId="2" borderId="38" xfId="0" applyNumberFormat="1" applyFont="1" applyFill="1" applyBorder="1" applyAlignment="1" applyProtection="1">
      <alignment horizontal="center" vertical="center" wrapText="1"/>
      <protection hidden="1"/>
    </xf>
    <xf numFmtId="0" fontId="16" fillId="2" borderId="58" xfId="0" applyFont="1" applyFill="1" applyBorder="1" applyAlignment="1">
      <alignment horizontal="center" vertical="center"/>
    </xf>
    <xf numFmtId="0" fontId="16" fillId="2" borderId="59" xfId="0" applyFont="1" applyFill="1" applyBorder="1" applyAlignment="1">
      <alignment horizontal="center" vertical="center"/>
    </xf>
    <xf numFmtId="0" fontId="41" fillId="4" borderId="39"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0" fillId="0" borderId="5" xfId="0" applyBorder="1" applyAlignment="1">
      <alignment horizontal="center" vertical="center"/>
    </xf>
    <xf numFmtId="164" fontId="12" fillId="19" borderId="69" xfId="0" applyNumberFormat="1" applyFont="1" applyFill="1" applyBorder="1" applyAlignment="1">
      <alignment horizontal="center" vertical="center"/>
    </xf>
    <xf numFmtId="164" fontId="12" fillId="20" borderId="69" xfId="0" applyNumberFormat="1" applyFont="1" applyFill="1" applyBorder="1" applyAlignment="1">
      <alignment horizontal="center" vertical="center"/>
    </xf>
    <xf numFmtId="164" fontId="12" fillId="20" borderId="70" xfId="0" applyNumberFormat="1" applyFont="1" applyFill="1" applyBorder="1" applyAlignment="1">
      <alignment horizontal="center" vertical="center"/>
    </xf>
    <xf numFmtId="165" fontId="12" fillId="20" borderId="70" xfId="0" applyNumberFormat="1" applyFont="1" applyFill="1" applyBorder="1" applyAlignment="1">
      <alignment horizontal="center" vertical="center"/>
    </xf>
    <xf numFmtId="164" fontId="12" fillId="20" borderId="70" xfId="0" applyNumberFormat="1" applyFont="1" applyFill="1" applyBorder="1" applyAlignment="1">
      <alignment horizontal="center" vertical="center" wrapText="1"/>
    </xf>
    <xf numFmtId="164" fontId="12" fillId="21" borderId="69" xfId="0" applyNumberFormat="1" applyFont="1" applyFill="1" applyBorder="1" applyAlignment="1">
      <alignment horizontal="center" vertical="center"/>
    </xf>
    <xf numFmtId="164" fontId="12" fillId="21" borderId="70" xfId="0" applyNumberFormat="1" applyFont="1" applyFill="1" applyBorder="1" applyAlignment="1">
      <alignment horizontal="center" vertical="center"/>
    </xf>
    <xf numFmtId="165" fontId="12" fillId="21" borderId="70" xfId="0" applyNumberFormat="1" applyFont="1" applyFill="1" applyBorder="1" applyAlignment="1">
      <alignment horizontal="center" vertical="center"/>
    </xf>
    <xf numFmtId="164" fontId="12" fillId="21" borderId="70" xfId="0" applyNumberFormat="1" applyFont="1" applyFill="1" applyBorder="1" applyAlignment="1">
      <alignment horizontal="center" vertical="center" wrapText="1"/>
    </xf>
    <xf numFmtId="164" fontId="12" fillId="22" borderId="69" xfId="0" applyNumberFormat="1" applyFont="1" applyFill="1" applyBorder="1" applyAlignment="1">
      <alignment horizontal="center" vertical="center"/>
    </xf>
    <xf numFmtId="164" fontId="12" fillId="22" borderId="70" xfId="0" applyNumberFormat="1" applyFont="1" applyFill="1" applyBorder="1" applyAlignment="1">
      <alignment horizontal="center" vertical="center"/>
    </xf>
    <xf numFmtId="165" fontId="12" fillId="22" borderId="70" xfId="0" applyNumberFormat="1" applyFont="1" applyFill="1" applyBorder="1" applyAlignment="1">
      <alignment horizontal="center" vertical="center"/>
    </xf>
    <xf numFmtId="164" fontId="12" fillId="22" borderId="70" xfId="0" applyNumberFormat="1" applyFont="1" applyFill="1" applyBorder="1" applyAlignment="1">
      <alignment horizontal="center" vertical="center" wrapText="1"/>
    </xf>
    <xf numFmtId="164" fontId="12" fillId="23" borderId="69" xfId="0" applyNumberFormat="1" applyFont="1" applyFill="1" applyBorder="1" applyAlignment="1">
      <alignment horizontal="center" vertical="center"/>
    </xf>
    <xf numFmtId="164" fontId="12" fillId="23" borderId="70" xfId="0" applyNumberFormat="1" applyFont="1" applyFill="1" applyBorder="1" applyAlignment="1">
      <alignment horizontal="center" vertical="center"/>
    </xf>
    <xf numFmtId="165" fontId="12" fillId="23" borderId="70" xfId="0" applyNumberFormat="1" applyFont="1" applyFill="1" applyBorder="1" applyAlignment="1">
      <alignment horizontal="center" vertical="center"/>
    </xf>
    <xf numFmtId="164" fontId="12" fillId="23" borderId="70" xfId="0" applyNumberFormat="1" applyFont="1" applyFill="1" applyBorder="1" applyAlignment="1">
      <alignment horizontal="center" vertical="center" wrapText="1"/>
    </xf>
    <xf numFmtId="164" fontId="12" fillId="24" borderId="70" xfId="0" applyNumberFormat="1" applyFont="1" applyFill="1" applyBorder="1" applyAlignment="1">
      <alignment horizontal="center" vertical="center"/>
    </xf>
    <xf numFmtId="165" fontId="12" fillId="24" borderId="70" xfId="0" applyNumberFormat="1" applyFont="1" applyFill="1" applyBorder="1" applyAlignment="1">
      <alignment horizontal="center" vertical="center"/>
    </xf>
    <xf numFmtId="164" fontId="12" fillId="25" borderId="70" xfId="0" applyNumberFormat="1" applyFont="1" applyFill="1" applyBorder="1" applyAlignment="1">
      <alignment horizontal="center" vertical="center"/>
    </xf>
    <xf numFmtId="165" fontId="12" fillId="25" borderId="70" xfId="0" applyNumberFormat="1" applyFont="1" applyFill="1" applyBorder="1" applyAlignment="1">
      <alignment horizontal="center" vertical="center"/>
    </xf>
    <xf numFmtId="164" fontId="12" fillId="26" borderId="70" xfId="0" applyNumberFormat="1" applyFont="1" applyFill="1" applyBorder="1" applyAlignment="1">
      <alignment horizontal="center" vertical="center" wrapText="1"/>
    </xf>
    <xf numFmtId="0" fontId="18" fillId="2" borderId="5" xfId="0" applyFont="1" applyFill="1" applyBorder="1" applyAlignment="1">
      <alignment wrapText="1"/>
    </xf>
    <xf numFmtId="164" fontId="12" fillId="27" borderId="69" xfId="0" applyNumberFormat="1" applyFont="1" applyFill="1" applyBorder="1" applyAlignment="1">
      <alignment horizontal="center" vertical="center"/>
    </xf>
    <xf numFmtId="164" fontId="12" fillId="27" borderId="70" xfId="0" applyNumberFormat="1" applyFont="1" applyFill="1" applyBorder="1" applyAlignment="1">
      <alignment horizontal="center" vertical="center"/>
    </xf>
    <xf numFmtId="165" fontId="12" fillId="27" borderId="70" xfId="0" applyNumberFormat="1" applyFont="1" applyFill="1" applyBorder="1" applyAlignment="1">
      <alignment horizontal="center" vertical="center"/>
    </xf>
    <xf numFmtId="164" fontId="12" fillId="27" borderId="70" xfId="0" applyNumberFormat="1" applyFont="1" applyFill="1" applyBorder="1" applyAlignment="1">
      <alignment horizontal="center" vertical="center" wrapText="1"/>
    </xf>
    <xf numFmtId="164" fontId="12" fillId="3" borderId="69" xfId="0" applyNumberFormat="1" applyFont="1" applyFill="1" applyBorder="1" applyAlignment="1">
      <alignment horizontal="center" vertical="center"/>
    </xf>
    <xf numFmtId="164" fontId="12" fillId="3" borderId="70" xfId="0" applyNumberFormat="1" applyFont="1" applyFill="1" applyBorder="1" applyAlignment="1">
      <alignment horizontal="center" vertical="center"/>
    </xf>
    <xf numFmtId="165" fontId="12" fillId="3" borderId="70" xfId="0" applyNumberFormat="1" applyFont="1" applyFill="1" applyBorder="1" applyAlignment="1">
      <alignment horizontal="center" vertical="center"/>
    </xf>
    <xf numFmtId="164" fontId="12" fillId="3" borderId="70" xfId="0" applyNumberFormat="1" applyFont="1" applyFill="1" applyBorder="1" applyAlignment="1">
      <alignment horizontal="center" vertical="center" wrapText="1"/>
    </xf>
    <xf numFmtId="164" fontId="12" fillId="28" borderId="69" xfId="0" applyNumberFormat="1" applyFont="1" applyFill="1" applyBorder="1" applyAlignment="1">
      <alignment horizontal="center" vertical="center"/>
    </xf>
    <xf numFmtId="164" fontId="12" fillId="28" borderId="70" xfId="0" applyNumberFormat="1" applyFont="1" applyFill="1" applyBorder="1" applyAlignment="1">
      <alignment horizontal="center" vertical="center"/>
    </xf>
    <xf numFmtId="165" fontId="12" fillId="28" borderId="70" xfId="0" applyNumberFormat="1" applyFont="1" applyFill="1" applyBorder="1" applyAlignment="1">
      <alignment horizontal="center" vertical="center"/>
    </xf>
    <xf numFmtId="164" fontId="12" fillId="28" borderId="70" xfId="0" applyNumberFormat="1" applyFont="1" applyFill="1" applyBorder="1" applyAlignment="1">
      <alignment horizontal="center" vertical="center" wrapText="1"/>
    </xf>
    <xf numFmtId="164" fontId="12" fillId="29" borderId="70" xfId="0" applyNumberFormat="1"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4" fillId="0" borderId="5" xfId="0" applyFont="1" applyBorder="1" applyAlignment="1">
      <alignment horizontal="center" vertical="center" wrapText="1"/>
    </xf>
    <xf numFmtId="0" fontId="48" fillId="30" borderId="5" xfId="0" applyFont="1" applyFill="1" applyBorder="1" applyAlignment="1">
      <alignment horizontal="center"/>
    </xf>
    <xf numFmtId="0" fontId="11" fillId="2" borderId="5" xfId="0" applyFont="1" applyFill="1" applyBorder="1" applyAlignment="1">
      <alignment wrapText="1"/>
    </xf>
    <xf numFmtId="0" fontId="50" fillId="30" borderId="5" xfId="0" applyFont="1" applyFill="1" applyBorder="1" applyAlignment="1">
      <alignment horizontal="center" vertical="center" wrapText="1"/>
    </xf>
    <xf numFmtId="0" fontId="51" fillId="30" borderId="5" xfId="0" applyFont="1" applyFill="1" applyBorder="1" applyAlignment="1">
      <alignment horizontal="center"/>
    </xf>
    <xf numFmtId="164" fontId="28" fillId="2" borderId="4" xfId="0" applyNumberFormat="1" applyFont="1" applyFill="1" applyBorder="1" applyAlignment="1" applyProtection="1">
      <alignment horizontal="center" vertical="center"/>
      <protection hidden="1"/>
    </xf>
    <xf numFmtId="164" fontId="28" fillId="2" borderId="5" xfId="0" applyNumberFormat="1" applyFont="1" applyFill="1" applyBorder="1" applyAlignment="1" applyProtection="1">
      <alignment horizontal="center" vertical="center"/>
      <protection hidden="1"/>
    </xf>
    <xf numFmtId="164" fontId="28" fillId="2" borderId="6" xfId="0" applyNumberFormat="1" applyFont="1" applyFill="1" applyBorder="1" applyAlignment="1" applyProtection="1">
      <alignment horizontal="center" vertical="center"/>
      <protection hidden="1"/>
    </xf>
    <xf numFmtId="0" fontId="18" fillId="2" borderId="5" xfId="0" applyFont="1" applyFill="1" applyBorder="1" applyAlignment="1">
      <alignment vertical="center"/>
    </xf>
    <xf numFmtId="0" fontId="20" fillId="2" borderId="0" xfId="0" applyFont="1" applyFill="1" applyAlignment="1">
      <alignment horizontal="center" vertical="center" wrapText="1"/>
    </xf>
    <xf numFmtId="0" fontId="34" fillId="2" borderId="0" xfId="0" applyFont="1" applyFill="1"/>
    <xf numFmtId="0" fontId="32" fillId="7" borderId="37" xfId="0" applyFont="1" applyFill="1" applyBorder="1" applyAlignment="1">
      <alignment horizontal="center" vertical="center" wrapText="1"/>
    </xf>
    <xf numFmtId="0" fontId="32" fillId="7" borderId="11" xfId="0" applyFont="1" applyFill="1" applyBorder="1" applyAlignment="1">
      <alignment horizontal="center" vertical="center" wrapText="1"/>
    </xf>
    <xf numFmtId="0" fontId="0" fillId="2" borderId="1" xfId="0" applyFill="1" applyBorder="1"/>
    <xf numFmtId="0" fontId="0" fillId="2" borderId="2" xfId="0" applyFill="1" applyBorder="1"/>
    <xf numFmtId="0" fontId="32" fillId="7" borderId="71" xfId="0" applyFont="1" applyFill="1" applyBorder="1" applyAlignment="1">
      <alignment horizontal="center" vertical="center" wrapText="1"/>
    </xf>
    <xf numFmtId="0" fontId="0" fillId="2" borderId="27" xfId="0" applyFill="1" applyBorder="1"/>
    <xf numFmtId="0" fontId="0" fillId="2" borderId="23" xfId="0" applyFill="1" applyBorder="1"/>
    <xf numFmtId="0" fontId="17" fillId="2" borderId="1" xfId="0" applyFont="1" applyFill="1" applyBorder="1" applyAlignment="1">
      <alignment horizontal="center"/>
    </xf>
    <xf numFmtId="0" fontId="17" fillId="2" borderId="2" xfId="0" applyFont="1" applyFill="1" applyBorder="1" applyAlignment="1">
      <alignment horizontal="center"/>
    </xf>
    <xf numFmtId="0" fontId="32" fillId="8" borderId="21"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32" fillId="9" borderId="2" xfId="0" applyFont="1" applyFill="1" applyBorder="1" applyAlignment="1">
      <alignment horizontal="center" vertical="center" wrapText="1"/>
    </xf>
    <xf numFmtId="0" fontId="32" fillId="9" borderId="27" xfId="0" applyFont="1" applyFill="1" applyBorder="1" applyAlignment="1">
      <alignment horizontal="center" vertical="center" wrapText="1"/>
    </xf>
    <xf numFmtId="0" fontId="32" fillId="6" borderId="5" xfId="0" applyFont="1" applyFill="1" applyBorder="1" applyAlignment="1">
      <alignment horizontal="center" vertical="center" wrapText="1"/>
    </xf>
    <xf numFmtId="0" fontId="17" fillId="13" borderId="1" xfId="0" applyFont="1" applyFill="1" applyBorder="1" applyAlignment="1">
      <alignment horizontal="center"/>
    </xf>
    <xf numFmtId="0" fontId="17" fillId="13" borderId="2" xfId="0" applyFont="1" applyFill="1" applyBorder="1" applyAlignment="1">
      <alignment horizontal="center"/>
    </xf>
    <xf numFmtId="0" fontId="39" fillId="14" borderId="1" xfId="0" applyFont="1" applyFill="1" applyBorder="1" applyAlignment="1">
      <alignment horizontal="center"/>
    </xf>
    <xf numFmtId="0" fontId="39" fillId="14" borderId="2" xfId="0" applyFont="1" applyFill="1" applyBorder="1" applyAlignment="1">
      <alignment horizontal="center"/>
    </xf>
    <xf numFmtId="0" fontId="39" fillId="14" borderId="27" xfId="0" applyFont="1" applyFill="1" applyBorder="1" applyAlignment="1">
      <alignment horizontal="center"/>
    </xf>
    <xf numFmtId="0" fontId="39" fillId="15" borderId="2" xfId="0" applyFont="1" applyFill="1" applyBorder="1" applyAlignment="1">
      <alignment horizontal="center"/>
    </xf>
    <xf numFmtId="0" fontId="17" fillId="13" borderId="3" xfId="0" applyFont="1" applyFill="1" applyBorder="1" applyAlignment="1">
      <alignment horizontal="center"/>
    </xf>
    <xf numFmtId="0" fontId="39" fillId="14" borderId="3" xfId="0" applyFont="1" applyFill="1" applyBorder="1" applyAlignment="1">
      <alignment horizontal="center"/>
    </xf>
    <xf numFmtId="0" fontId="0" fillId="2" borderId="29" xfId="0" applyFill="1" applyBorder="1" applyAlignment="1">
      <alignment vertical="center" wrapText="1"/>
    </xf>
    <xf numFmtId="0" fontId="34" fillId="2" borderId="29" xfId="0" applyFont="1" applyFill="1" applyBorder="1"/>
    <xf numFmtId="0" fontId="34" fillId="2" borderId="73" xfId="0" applyFont="1" applyFill="1" applyBorder="1"/>
    <xf numFmtId="0" fontId="0" fillId="2" borderId="40" xfId="0" applyFill="1" applyBorder="1" applyAlignment="1">
      <alignment vertical="center" wrapText="1"/>
    </xf>
    <xf numFmtId="0" fontId="0" fillId="2" borderId="8" xfId="0" applyFill="1" applyBorder="1" applyAlignment="1">
      <alignment vertical="center" wrapText="1"/>
    </xf>
    <xf numFmtId="0" fontId="20" fillId="2" borderId="8"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17" fillId="4" borderId="27" xfId="0" applyFont="1" applyFill="1" applyBorder="1" applyAlignment="1">
      <alignment horizontal="center"/>
    </xf>
    <xf numFmtId="0" fontId="17" fillId="13" borderId="14" xfId="0" applyFont="1" applyFill="1" applyBorder="1" applyAlignment="1">
      <alignment horizontal="center"/>
    </xf>
    <xf numFmtId="0" fontId="17" fillId="13" borderId="45" xfId="0" applyFont="1" applyFill="1" applyBorder="1" applyAlignment="1">
      <alignment horizontal="center"/>
    </xf>
    <xf numFmtId="0" fontId="17" fillId="13" borderId="72" xfId="0" applyFont="1" applyFill="1" applyBorder="1" applyAlignment="1">
      <alignment horizontal="center"/>
    </xf>
    <xf numFmtId="0" fontId="0" fillId="2" borderId="3" xfId="0" applyFill="1" applyBorder="1" applyAlignment="1">
      <alignment vertical="center" wrapText="1"/>
    </xf>
    <xf numFmtId="0" fontId="0" fillId="2" borderId="6" xfId="0" applyFill="1" applyBorder="1" applyAlignment="1">
      <alignment vertical="center" wrapText="1"/>
    </xf>
    <xf numFmtId="0" fontId="34" fillId="2" borderId="6" xfId="0" applyFont="1" applyFill="1" applyBorder="1"/>
    <xf numFmtId="0" fontId="34" fillId="2" borderId="16" xfId="0" applyFont="1" applyFill="1" applyBorder="1"/>
    <xf numFmtId="0" fontId="17" fillId="0" borderId="7" xfId="0" applyFont="1" applyBorder="1" applyAlignment="1">
      <alignment horizontal="center"/>
    </xf>
    <xf numFmtId="0" fontId="17" fillId="0" borderId="3" xfId="0" applyFont="1" applyBorder="1" applyAlignment="1">
      <alignment horizontal="center"/>
    </xf>
    <xf numFmtId="0" fontId="17" fillId="2" borderId="30" xfId="0" applyFont="1" applyFill="1" applyBorder="1" applyAlignment="1">
      <alignment horizontal="center"/>
    </xf>
    <xf numFmtId="0" fontId="38" fillId="10" borderId="29" xfId="0" applyFont="1" applyFill="1" applyBorder="1" applyAlignment="1">
      <alignment horizontal="center" vertical="center" wrapText="1"/>
    </xf>
    <xf numFmtId="0" fontId="0" fillId="2" borderId="29" xfId="0" applyFill="1" applyBorder="1"/>
    <xf numFmtId="0" fontId="0" fillId="2" borderId="73" xfId="0" applyFill="1" applyBorder="1"/>
    <xf numFmtId="0" fontId="0" fillId="0" borderId="74" xfId="0" applyBorder="1" applyAlignment="1">
      <alignment horizontal="center" vertical="center"/>
    </xf>
    <xf numFmtId="0" fontId="18" fillId="2" borderId="0" xfId="0" applyFont="1" applyFill="1" applyAlignment="1">
      <alignment wrapText="1"/>
    </xf>
    <xf numFmtId="0" fontId="29" fillId="0" borderId="0" xfId="0" applyFont="1"/>
    <xf numFmtId="164" fontId="12" fillId="31" borderId="70" xfId="0" applyNumberFormat="1" applyFont="1" applyFill="1" applyBorder="1" applyAlignment="1">
      <alignment horizontal="center" vertical="center" wrapText="1"/>
    </xf>
    <xf numFmtId="0" fontId="31" fillId="0" borderId="0" xfId="0" applyFont="1"/>
    <xf numFmtId="0" fontId="2" fillId="2" borderId="0" xfId="0" applyFont="1" applyFill="1" applyAlignment="1">
      <alignment horizontal="left"/>
    </xf>
    <xf numFmtId="0" fontId="50" fillId="2" borderId="5" xfId="0" applyFont="1" applyFill="1" applyBorder="1" applyAlignment="1">
      <alignment horizontal="center" vertical="center" wrapText="1"/>
    </xf>
    <xf numFmtId="0" fontId="51" fillId="2" borderId="5" xfId="0" applyFont="1" applyFill="1" applyBorder="1" applyAlignment="1">
      <alignment horizontal="center"/>
    </xf>
    <xf numFmtId="0" fontId="50" fillId="2" borderId="5" xfId="0" applyFont="1" applyFill="1" applyBorder="1" applyAlignment="1">
      <alignment horizontal="left" vertical="center" wrapText="1"/>
    </xf>
    <xf numFmtId="0" fontId="51" fillId="2" borderId="5" xfId="0" applyFont="1" applyFill="1" applyBorder="1"/>
    <xf numFmtId="0" fontId="47" fillId="2" borderId="5" xfId="0" applyFont="1" applyFill="1" applyBorder="1" applyAlignment="1">
      <alignment horizontal="center"/>
    </xf>
    <xf numFmtId="0" fontId="48" fillId="2" borderId="5" xfId="0" applyFont="1" applyFill="1" applyBorder="1" applyAlignment="1">
      <alignment horizontal="center"/>
    </xf>
    <xf numFmtId="0" fontId="49" fillId="2" borderId="5" xfId="0" applyFont="1" applyFill="1" applyBorder="1" applyAlignment="1">
      <alignment horizontal="left" vertical="center" wrapText="1"/>
    </xf>
    <xf numFmtId="0" fontId="48" fillId="2" borderId="5" xfId="0" applyFont="1" applyFill="1" applyBorder="1"/>
    <xf numFmtId="0" fontId="49" fillId="2" borderId="5" xfId="0" applyFont="1" applyFill="1" applyBorder="1" applyAlignment="1">
      <alignment horizontal="center" vertical="center" wrapText="1"/>
    </xf>
    <xf numFmtId="0" fontId="20" fillId="2" borderId="5" xfId="0" applyFont="1" applyFill="1" applyBorder="1" applyAlignment="1">
      <alignment horizontal="left" wrapText="1"/>
    </xf>
    <xf numFmtId="0" fontId="20" fillId="0" borderId="5" xfId="0" applyFont="1" applyBorder="1" applyAlignment="1">
      <alignment horizontal="left" wrapText="1"/>
    </xf>
    <xf numFmtId="0" fontId="49" fillId="2" borderId="5" xfId="0" applyFont="1" applyFill="1" applyBorder="1" applyAlignment="1">
      <alignment horizontal="left" wrapText="1"/>
    </xf>
    <xf numFmtId="0" fontId="17" fillId="4" borderId="11" xfId="0" applyFont="1" applyFill="1" applyBorder="1" applyAlignment="1">
      <alignment horizontal="center" vertical="center"/>
    </xf>
    <xf numFmtId="0" fontId="17" fillId="2" borderId="5" xfId="0" applyFont="1" applyFill="1" applyBorder="1" applyAlignment="1">
      <alignment vertical="center"/>
    </xf>
    <xf numFmtId="0" fontId="20" fillId="2" borderId="5" xfId="0" applyFont="1" applyFill="1" applyBorder="1" applyAlignment="1">
      <alignment vertical="center"/>
    </xf>
    <xf numFmtId="0" fontId="48" fillId="2" borderId="5" xfId="0" applyFont="1" applyFill="1" applyBorder="1" applyAlignment="1">
      <alignment horizontal="center" vertical="center"/>
    </xf>
    <xf numFmtId="0" fontId="48" fillId="2" borderId="5" xfId="0" applyFont="1" applyFill="1" applyBorder="1" applyAlignment="1">
      <alignment vertical="center"/>
    </xf>
    <xf numFmtId="0" fontId="20" fillId="2" borderId="0" xfId="0" applyFont="1" applyFill="1" applyAlignment="1">
      <alignment vertical="center"/>
    </xf>
    <xf numFmtId="0" fontId="17" fillId="2" borderId="0" xfId="0" applyFont="1" applyFill="1" applyAlignment="1">
      <alignment vertical="center"/>
    </xf>
    <xf numFmtId="0" fontId="18" fillId="5" borderId="5" xfId="0" applyFont="1" applyFill="1" applyBorder="1" applyAlignment="1">
      <alignment horizontal="left" wrapText="1"/>
    </xf>
    <xf numFmtId="0" fontId="25" fillId="2" borderId="0" xfId="0" applyFont="1" applyFill="1"/>
    <xf numFmtId="0" fontId="54" fillId="2" borderId="0" xfId="0" applyFont="1" applyFill="1" applyAlignment="1">
      <alignment horizontal="left"/>
    </xf>
    <xf numFmtId="0" fontId="11" fillId="2" borderId="0" xfId="0" applyFont="1" applyFill="1" applyAlignment="1">
      <alignment horizontal="left" wrapText="1"/>
    </xf>
    <xf numFmtId="0" fontId="11" fillId="2" borderId="5" xfId="0" applyFont="1" applyFill="1" applyBorder="1" applyAlignment="1">
      <alignment horizontal="center" vertical="center" wrapText="1"/>
    </xf>
    <xf numFmtId="0" fontId="18" fillId="2" borderId="5" xfId="0" applyFont="1" applyFill="1" applyBorder="1" applyAlignment="1">
      <alignment horizontal="center" vertical="center"/>
    </xf>
    <xf numFmtId="0" fontId="21" fillId="2" borderId="0" xfId="0" applyFont="1" applyFill="1" applyAlignment="1">
      <alignment horizontal="center" vertical="center"/>
    </xf>
    <xf numFmtId="0" fontId="19" fillId="2" borderId="10" xfId="0" applyFont="1" applyFill="1" applyBorder="1" applyAlignment="1">
      <alignment horizontal="center"/>
    </xf>
    <xf numFmtId="0" fontId="43" fillId="2" borderId="60" xfId="0" applyFont="1" applyFill="1" applyBorder="1" applyAlignment="1" applyProtection="1">
      <alignment horizontal="center" vertical="center" wrapText="1"/>
      <protection hidden="1"/>
    </xf>
    <xf numFmtId="0" fontId="43" fillId="2" borderId="61" xfId="0" applyFont="1" applyFill="1" applyBorder="1" applyAlignment="1" applyProtection="1">
      <alignment horizontal="center" vertical="center" wrapText="1"/>
      <protection hidden="1"/>
    </xf>
    <xf numFmtId="0" fontId="43" fillId="2" borderId="40" xfId="0" applyFont="1" applyFill="1" applyBorder="1" applyAlignment="1" applyProtection="1">
      <alignment horizontal="center" vertical="center" wrapText="1"/>
      <protection hidden="1"/>
    </xf>
    <xf numFmtId="0" fontId="43" fillId="2" borderId="22" xfId="0" applyFont="1" applyFill="1" applyBorder="1" applyAlignment="1" applyProtection="1">
      <alignment horizontal="center" vertical="center" wrapText="1"/>
      <protection hidden="1"/>
    </xf>
    <xf numFmtId="0" fontId="43" fillId="2" borderId="42" xfId="0" applyFont="1" applyFill="1" applyBorder="1" applyAlignment="1" applyProtection="1">
      <alignment horizontal="center" vertical="center" wrapText="1"/>
      <protection hidden="1"/>
    </xf>
    <xf numFmtId="0" fontId="44" fillId="2" borderId="40" xfId="0" applyFont="1" applyFill="1" applyBorder="1" applyAlignment="1" applyProtection="1">
      <alignment horizontal="center" vertical="center" wrapText="1"/>
      <protection hidden="1"/>
    </xf>
    <xf numFmtId="0" fontId="44" fillId="2" borderId="22" xfId="0" applyFont="1" applyFill="1" applyBorder="1" applyAlignment="1" applyProtection="1">
      <alignment horizontal="center" vertical="center" wrapText="1"/>
      <protection hidden="1"/>
    </xf>
    <xf numFmtId="0" fontId="44" fillId="2" borderId="42" xfId="0" applyFont="1" applyFill="1" applyBorder="1" applyAlignment="1" applyProtection="1">
      <alignment horizontal="center" vertical="center" wrapText="1"/>
      <protection hidden="1"/>
    </xf>
    <xf numFmtId="0" fontId="44" fillId="2" borderId="62" xfId="0" applyFont="1" applyFill="1" applyBorder="1" applyAlignment="1" applyProtection="1">
      <alignment horizontal="center" vertical="center" wrapText="1"/>
      <protection hidden="1"/>
    </xf>
    <xf numFmtId="0" fontId="44" fillId="2" borderId="63" xfId="0" applyFont="1" applyFill="1" applyBorder="1" applyAlignment="1" applyProtection="1">
      <alignment horizontal="center" vertical="center" wrapText="1"/>
      <protection hidden="1"/>
    </xf>
    <xf numFmtId="0" fontId="44" fillId="2" borderId="64" xfId="0" applyFont="1" applyFill="1" applyBorder="1" applyAlignment="1" applyProtection="1">
      <alignment horizontal="center" vertical="center" wrapText="1"/>
      <protection hidden="1"/>
    </xf>
    <xf numFmtId="0" fontId="13" fillId="2" borderId="40" xfId="0" applyFont="1" applyFill="1" applyBorder="1" applyAlignment="1">
      <alignment horizontal="center" vertical="center"/>
    </xf>
    <xf numFmtId="0" fontId="13" fillId="2" borderId="22" xfId="0" applyFont="1" applyFill="1" applyBorder="1" applyAlignment="1">
      <alignment horizontal="center" vertical="center"/>
    </xf>
    <xf numFmtId="0" fontId="13" fillId="2" borderId="42" xfId="0" applyFont="1" applyFill="1" applyBorder="1" applyAlignment="1">
      <alignment horizontal="center" vertical="center"/>
    </xf>
    <xf numFmtId="0" fontId="17" fillId="16" borderId="19" xfId="0" applyFont="1" applyFill="1" applyBorder="1" applyAlignment="1" applyProtection="1">
      <alignment horizontal="center" vertical="center" wrapText="1"/>
      <protection locked="0"/>
    </xf>
    <xf numFmtId="0" fontId="17" fillId="16" borderId="0" xfId="0" applyFont="1" applyFill="1" applyAlignment="1" applyProtection="1">
      <alignment horizontal="center" vertical="center" wrapText="1"/>
      <protection locked="0"/>
    </xf>
    <xf numFmtId="0" fontId="17" fillId="16" borderId="43" xfId="0" applyFont="1" applyFill="1" applyBorder="1" applyAlignment="1" applyProtection="1">
      <alignment horizontal="center" vertical="center" wrapText="1"/>
      <protection locked="0"/>
    </xf>
    <xf numFmtId="0" fontId="45" fillId="17" borderId="1" xfId="0" applyFont="1" applyFill="1" applyBorder="1" applyAlignment="1" applyProtection="1">
      <alignment horizontal="center"/>
      <protection hidden="1"/>
    </xf>
    <xf numFmtId="0" fontId="45" fillId="17" borderId="65" xfId="0" applyFont="1" applyFill="1" applyBorder="1" applyAlignment="1" applyProtection="1">
      <alignment horizontal="center"/>
      <protection hidden="1"/>
    </xf>
    <xf numFmtId="164" fontId="13" fillId="18" borderId="0" xfId="0" applyNumberFormat="1" applyFont="1" applyFill="1" applyAlignment="1" applyProtection="1">
      <alignment horizontal="center" vertical="center"/>
      <protection hidden="1"/>
    </xf>
    <xf numFmtId="164" fontId="13" fillId="18" borderId="43" xfId="0" applyNumberFormat="1" applyFont="1" applyFill="1" applyBorder="1" applyAlignment="1" applyProtection="1">
      <alignment horizontal="center" vertical="center"/>
      <protection hidden="1"/>
    </xf>
    <xf numFmtId="164" fontId="13" fillId="18" borderId="6" xfId="0" applyNumberFormat="1" applyFont="1" applyFill="1" applyBorder="1" applyAlignment="1" applyProtection="1">
      <alignment horizontal="center" vertical="center"/>
      <protection hidden="1"/>
    </xf>
    <xf numFmtId="164" fontId="13" fillId="18" borderId="16" xfId="0" applyNumberFormat="1" applyFont="1" applyFill="1" applyBorder="1" applyAlignment="1" applyProtection="1">
      <alignment horizontal="center" vertical="center"/>
      <protection hidden="1"/>
    </xf>
    <xf numFmtId="0" fontId="11" fillId="2" borderId="5" xfId="0" applyFont="1" applyFill="1" applyBorder="1" applyAlignment="1">
      <alignment horizontal="center" vertical="center" wrapText="1"/>
    </xf>
    <xf numFmtId="164" fontId="17" fillId="4" borderId="44" xfId="0" applyNumberFormat="1" applyFont="1" applyFill="1" applyBorder="1" applyAlignment="1">
      <alignment horizontal="center" vertical="center" wrapText="1"/>
    </xf>
    <xf numFmtId="0" fontId="3" fillId="4" borderId="45" xfId="0" applyFont="1" applyFill="1" applyBorder="1"/>
    <xf numFmtId="0" fontId="3" fillId="4" borderId="13" xfId="0" applyFont="1" applyFill="1" applyBorder="1"/>
    <xf numFmtId="164" fontId="12" fillId="4" borderId="46" xfId="0" applyNumberFormat="1" applyFont="1" applyFill="1" applyBorder="1" applyAlignment="1">
      <alignment horizontal="center" vertical="center"/>
    </xf>
    <xf numFmtId="164" fontId="12" fillId="4" borderId="47" xfId="0" applyNumberFormat="1" applyFont="1" applyFill="1" applyBorder="1" applyAlignment="1">
      <alignment horizontal="center" vertical="center"/>
    </xf>
    <xf numFmtId="0" fontId="44" fillId="2" borderId="66" xfId="0" applyFont="1" applyFill="1" applyBorder="1" applyAlignment="1" applyProtection="1">
      <alignment horizontal="center" vertical="center" wrapText="1"/>
      <protection hidden="1"/>
    </xf>
    <xf numFmtId="0" fontId="44" fillId="2" borderId="67" xfId="0" applyFont="1" applyFill="1" applyBorder="1" applyAlignment="1" applyProtection="1">
      <alignment horizontal="center" vertical="center" wrapText="1"/>
      <protection hidden="1"/>
    </xf>
    <xf numFmtId="0" fontId="44" fillId="2" borderId="68" xfId="0" applyFont="1" applyFill="1" applyBorder="1" applyAlignment="1" applyProtection="1">
      <alignment horizontal="center" vertical="center" wrapText="1"/>
      <protection hidden="1"/>
    </xf>
    <xf numFmtId="0" fontId="44" fillId="2" borderId="60" xfId="0" applyFont="1" applyFill="1" applyBorder="1" applyAlignment="1" applyProtection="1">
      <alignment horizontal="center" vertical="center" wrapText="1"/>
      <protection hidden="1"/>
    </xf>
    <xf numFmtId="0" fontId="44" fillId="2" borderId="61" xfId="0" applyFont="1" applyFill="1" applyBorder="1" applyAlignment="1" applyProtection="1">
      <alignment horizontal="center" vertical="center" wrapText="1"/>
      <protection hidden="1"/>
    </xf>
    <xf numFmtId="164" fontId="46" fillId="2" borderId="0" xfId="0" applyNumberFormat="1" applyFont="1" applyFill="1" applyAlignment="1">
      <alignment horizontal="center" vertical="center"/>
    </xf>
    <xf numFmtId="0" fontId="45" fillId="17" borderId="3" xfId="0" applyFont="1" applyFill="1" applyBorder="1" applyAlignment="1" applyProtection="1">
      <alignment horizontal="center"/>
      <protection hidden="1"/>
    </xf>
    <xf numFmtId="0" fontId="18" fillId="2" borderId="5" xfId="0" applyFont="1" applyFill="1" applyBorder="1" applyAlignment="1">
      <alignment horizontal="center" wrapText="1"/>
    </xf>
    <xf numFmtId="0" fontId="45" fillId="17" borderId="28" xfId="0" applyFont="1" applyFill="1" applyBorder="1" applyAlignment="1" applyProtection="1">
      <alignment horizontal="center"/>
      <protection hidden="1"/>
    </xf>
    <xf numFmtId="164" fontId="42" fillId="2" borderId="18" xfId="0" applyNumberFormat="1" applyFont="1" applyFill="1" applyBorder="1" applyAlignment="1">
      <alignment horizontal="center" vertical="center"/>
    </xf>
    <xf numFmtId="164" fontId="42" fillId="2" borderId="19" xfId="0" applyNumberFormat="1" applyFont="1" applyFill="1" applyBorder="1" applyAlignment="1">
      <alignment horizontal="center" vertical="center"/>
    </xf>
    <xf numFmtId="164" fontId="42" fillId="2" borderId="20" xfId="0" applyNumberFormat="1" applyFont="1" applyFill="1" applyBorder="1" applyAlignment="1">
      <alignment horizontal="center" vertical="center"/>
    </xf>
    <xf numFmtId="164" fontId="42" fillId="2" borderId="48" xfId="0" applyNumberFormat="1" applyFont="1" applyFill="1" applyBorder="1" applyAlignment="1">
      <alignment horizontal="center" vertical="center"/>
    </xf>
    <xf numFmtId="164" fontId="42" fillId="2" borderId="43" xfId="0" applyNumberFormat="1" applyFont="1" applyFill="1" applyBorder="1" applyAlignment="1">
      <alignment horizontal="center" vertical="center"/>
    </xf>
    <xf numFmtId="164" fontId="42" fillId="2" borderId="49" xfId="0" applyNumberFormat="1" applyFont="1" applyFill="1" applyBorder="1" applyAlignment="1">
      <alignment horizontal="center" vertical="center"/>
    </xf>
    <xf numFmtId="0" fontId="18" fillId="2" borderId="5" xfId="0" applyFont="1" applyFill="1" applyBorder="1" applyAlignment="1">
      <alignment horizontal="center" vertical="center" wrapText="1"/>
    </xf>
    <xf numFmtId="0" fontId="11" fillId="2" borderId="21"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17" xfId="0" applyFont="1" applyFill="1" applyBorder="1" applyAlignment="1">
      <alignment horizontal="center" vertical="center"/>
    </xf>
    <xf numFmtId="0" fontId="18" fillId="2" borderId="21" xfId="0" applyFont="1" applyFill="1" applyBorder="1" applyAlignment="1">
      <alignment horizontal="center" vertical="center"/>
    </xf>
    <xf numFmtId="0" fontId="18" fillId="2" borderId="32" xfId="0" applyFont="1" applyFill="1" applyBorder="1" applyAlignment="1">
      <alignment horizontal="center" vertical="center"/>
    </xf>
    <xf numFmtId="0" fontId="18" fillId="2" borderId="17" xfId="0" applyFont="1" applyFill="1" applyBorder="1" applyAlignment="1">
      <alignment horizontal="center" vertical="center"/>
    </xf>
    <xf numFmtId="0" fontId="11" fillId="2" borderId="5"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21"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42" fillId="2" borderId="0" xfId="0" applyFont="1" applyFill="1" applyAlignment="1">
      <alignment horizontal="center" vertical="center"/>
    </xf>
    <xf numFmtId="0" fontId="21" fillId="2" borderId="0" xfId="0" applyFont="1" applyFill="1" applyAlignment="1">
      <alignment horizontal="center" vertical="center"/>
    </xf>
    <xf numFmtId="0" fontId="19" fillId="2" borderId="10" xfId="0" applyFont="1" applyFill="1" applyBorder="1" applyAlignment="1">
      <alignment horizontal="center"/>
    </xf>
    <xf numFmtId="0" fontId="21" fillId="2" borderId="0" xfId="0" applyFont="1" applyFill="1" applyAlignment="1">
      <alignment horizontal="center"/>
    </xf>
    <xf numFmtId="0" fontId="19" fillId="2" borderId="0" xfId="0" applyFont="1" applyFill="1" applyAlignment="1">
      <alignment horizontal="center"/>
    </xf>
    <xf numFmtId="0" fontId="19" fillId="2" borderId="10" xfId="0" applyFont="1" applyFill="1" applyBorder="1" applyAlignment="1">
      <alignment horizontal="center" vertical="center"/>
    </xf>
  </cellXfs>
  <cellStyles count="1">
    <cellStyle name="Normal" xfId="0" builtinId="0"/>
  </cellStyles>
  <dxfs count="80">
    <dxf>
      <fill>
        <patternFill>
          <bgColor theme="9"/>
        </patternFill>
      </fill>
    </dxf>
    <dxf>
      <fill>
        <patternFill>
          <bgColor theme="9"/>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theme="5"/>
      </font>
      <fill>
        <patternFill patternType="none">
          <bgColor auto="1"/>
        </patternFill>
      </fill>
    </dxf>
    <dxf>
      <font>
        <color rgb="FFFF0000"/>
      </font>
    </dxf>
    <dxf>
      <font>
        <color theme="5"/>
      </font>
    </dxf>
    <dxf>
      <font>
        <color rgb="FFFF0000"/>
      </font>
      <fill>
        <patternFill patternType="none">
          <bgColor indexed="65"/>
        </patternFill>
      </fill>
    </dxf>
    <dxf>
      <font>
        <color theme="5"/>
      </font>
    </dxf>
    <dxf>
      <font>
        <color theme="5"/>
      </font>
    </dxf>
    <dxf>
      <font>
        <color theme="5"/>
      </font>
    </dxf>
    <dxf>
      <font>
        <color theme="5"/>
      </font>
    </dxf>
    <dxf>
      <font>
        <color theme="5"/>
      </font>
    </dxf>
    <dxf>
      <font>
        <color theme="5"/>
      </font>
    </dxf>
    <dxf>
      <font>
        <color theme="5"/>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5"/>
      </font>
    </dxf>
    <dxf>
      <font>
        <color rgb="FFFF0000"/>
      </font>
    </dxf>
    <dxf>
      <font>
        <color theme="5"/>
      </font>
      <fill>
        <patternFill patternType="none">
          <bgColor indexed="65"/>
        </patternFill>
      </fill>
    </dxf>
    <dxf>
      <fill>
        <patternFill>
          <bgColor theme="2" tint="-0.14996795556505021"/>
        </patternFill>
      </fill>
    </dxf>
    <dxf>
      <font>
        <color rgb="FFFF0000"/>
      </font>
    </dxf>
    <dxf>
      <fill>
        <patternFill>
          <bgColor theme="9" tint="0.79998168889431442"/>
        </patternFill>
      </fill>
    </dxf>
    <dxf>
      <fill>
        <patternFill>
          <bgColor theme="9" tint="0.39994506668294322"/>
        </patternFill>
      </fill>
    </dxf>
    <dxf>
      <font>
        <color rgb="FFFF0000"/>
      </font>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ont>
        <color rgb="FFFF0000"/>
      </font>
    </dxf>
    <dxf>
      <font>
        <color theme="5"/>
      </font>
    </dxf>
    <dxf>
      <font>
        <color theme="9"/>
      </font>
    </dxf>
    <dxf>
      <font>
        <color theme="9"/>
      </font>
    </dxf>
    <dxf>
      <font>
        <color theme="9"/>
      </font>
    </dxf>
    <dxf>
      <font>
        <color theme="9"/>
      </font>
    </dxf>
    <dxf>
      <font>
        <color theme="9"/>
      </font>
    </dxf>
    <dxf>
      <font>
        <color theme="9"/>
      </font>
    </dxf>
    <dxf>
      <font>
        <color theme="9"/>
      </font>
    </dxf>
    <dxf>
      <font>
        <color theme="9"/>
      </font>
      <fill>
        <patternFill patternType="none">
          <bgColor indexed="65"/>
        </patternFill>
      </fill>
    </dxf>
    <dxf>
      <font>
        <color rgb="FFFF0000"/>
      </font>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3</xdr:col>
      <xdr:colOff>76200</xdr:colOff>
      <xdr:row>1</xdr:row>
      <xdr:rowOff>76200</xdr:rowOff>
    </xdr:to>
    <xdr:pic>
      <xdr:nvPicPr>
        <xdr:cNvPr id="1081" name="Picture 1">
          <a:extLst>
            <a:ext uri="{FF2B5EF4-FFF2-40B4-BE49-F238E27FC236}">
              <a16:creationId xmlns:a16="http://schemas.microsoft.com/office/drawing/2014/main" id="{D63EBB3A-EB53-60EC-1DE1-3B654F621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15621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228600</xdr:colOff>
      <xdr:row>31</xdr:row>
      <xdr:rowOff>76200</xdr:rowOff>
    </xdr:from>
    <xdr:to>
      <xdr:col>5</xdr:col>
      <xdr:colOff>323850</xdr:colOff>
      <xdr:row>34</xdr:row>
      <xdr:rowOff>57150</xdr:rowOff>
    </xdr:to>
    <xdr:pic>
      <xdr:nvPicPr>
        <xdr:cNvPr id="1082" name="Picture 3">
          <a:extLst>
            <a:ext uri="{FF2B5EF4-FFF2-40B4-BE49-F238E27FC236}">
              <a16:creationId xmlns:a16="http://schemas.microsoft.com/office/drawing/2014/main" id="{B1E808C0-5685-A29C-F3E9-38A98BF602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6286500"/>
          <a:ext cx="290512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95250</xdr:colOff>
      <xdr:row>45</xdr:row>
      <xdr:rowOff>47625</xdr:rowOff>
    </xdr:from>
    <xdr:to>
      <xdr:col>18</xdr:col>
      <xdr:colOff>419100</xdr:colOff>
      <xdr:row>51</xdr:row>
      <xdr:rowOff>476250</xdr:rowOff>
    </xdr:to>
    <xdr:pic>
      <xdr:nvPicPr>
        <xdr:cNvPr id="1084" name="Picture 4">
          <a:extLst>
            <a:ext uri="{FF2B5EF4-FFF2-40B4-BE49-F238E27FC236}">
              <a16:creationId xmlns:a16="http://schemas.microsoft.com/office/drawing/2014/main" id="{5BAF3E48-438B-0831-8CE6-5AEC98E08F1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3450" y="9334500"/>
          <a:ext cx="10839450" cy="158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52</xdr:row>
      <xdr:rowOff>28575</xdr:rowOff>
    </xdr:from>
    <xdr:to>
      <xdr:col>10</xdr:col>
      <xdr:colOff>438150</xdr:colOff>
      <xdr:row>60</xdr:row>
      <xdr:rowOff>0</xdr:rowOff>
    </xdr:to>
    <xdr:pic>
      <xdr:nvPicPr>
        <xdr:cNvPr id="1085" name="Picture 14">
          <a:extLst>
            <a:ext uri="{FF2B5EF4-FFF2-40B4-BE49-F238E27FC236}">
              <a16:creationId xmlns:a16="http://schemas.microsoft.com/office/drawing/2014/main" id="{6E369E73-6E4B-76CC-BC83-F72F69B621C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90600" y="11153775"/>
          <a:ext cx="55435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57150</xdr:colOff>
      <xdr:row>79</xdr:row>
      <xdr:rowOff>171450</xdr:rowOff>
    </xdr:from>
    <xdr:to>
      <xdr:col>4</xdr:col>
      <xdr:colOff>55245</xdr:colOff>
      <xdr:row>84</xdr:row>
      <xdr:rowOff>171450</xdr:rowOff>
    </xdr:to>
    <xdr:pic>
      <xdr:nvPicPr>
        <xdr:cNvPr id="1089" name="Picture 18">
          <a:extLst>
            <a:ext uri="{FF2B5EF4-FFF2-40B4-BE49-F238E27FC236}">
              <a16:creationId xmlns:a16="http://schemas.microsoft.com/office/drawing/2014/main" id="{0C3DD826-643F-5CF7-5F62-7AFC66727A2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52425" y="16468725"/>
          <a:ext cx="186690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xdr:colOff>
      <xdr:row>86</xdr:row>
      <xdr:rowOff>38100</xdr:rowOff>
    </xdr:from>
    <xdr:to>
      <xdr:col>7</xdr:col>
      <xdr:colOff>381000</xdr:colOff>
      <xdr:row>94</xdr:row>
      <xdr:rowOff>19050</xdr:rowOff>
    </xdr:to>
    <xdr:pic>
      <xdr:nvPicPr>
        <xdr:cNvPr id="1090" name="Picture 19">
          <a:extLst>
            <a:ext uri="{FF2B5EF4-FFF2-40B4-BE49-F238E27FC236}">
              <a16:creationId xmlns:a16="http://schemas.microsoft.com/office/drawing/2014/main" id="{F9F85E1E-88CF-5C18-1378-23E059CA44C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38150" y="17678400"/>
          <a:ext cx="4067175"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85725</xdr:colOff>
      <xdr:row>96</xdr:row>
      <xdr:rowOff>85725</xdr:rowOff>
    </xdr:from>
    <xdr:to>
      <xdr:col>12</xdr:col>
      <xdr:colOff>19050</xdr:colOff>
      <xdr:row>104</xdr:row>
      <xdr:rowOff>57150</xdr:rowOff>
    </xdr:to>
    <xdr:pic>
      <xdr:nvPicPr>
        <xdr:cNvPr id="1091" name="Picture 20">
          <a:extLst>
            <a:ext uri="{FF2B5EF4-FFF2-40B4-BE49-F238E27FC236}">
              <a16:creationId xmlns:a16="http://schemas.microsoft.com/office/drawing/2014/main" id="{A206C042-503D-0938-B8E4-B1F8DD369EC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81000" y="19631025"/>
          <a:ext cx="70485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118</xdr:row>
      <xdr:rowOff>104775</xdr:rowOff>
    </xdr:from>
    <xdr:to>
      <xdr:col>15</xdr:col>
      <xdr:colOff>590550</xdr:colOff>
      <xdr:row>127</xdr:row>
      <xdr:rowOff>57150</xdr:rowOff>
    </xdr:to>
    <xdr:pic>
      <xdr:nvPicPr>
        <xdr:cNvPr id="1093" name="Picture 5">
          <a:extLst>
            <a:ext uri="{FF2B5EF4-FFF2-40B4-BE49-F238E27FC236}">
              <a16:creationId xmlns:a16="http://schemas.microsoft.com/office/drawing/2014/main" id="{C74931D6-7158-7ED3-46CE-65625E7684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9550" y="23841075"/>
          <a:ext cx="97631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493059</xdr:colOff>
      <xdr:row>35</xdr:row>
      <xdr:rowOff>63907</xdr:rowOff>
    </xdr:from>
    <xdr:to>
      <xdr:col>4</xdr:col>
      <xdr:colOff>358589</xdr:colOff>
      <xdr:row>44</xdr:row>
      <xdr:rowOff>205937</xdr:rowOff>
    </xdr:to>
    <xdr:pic>
      <xdr:nvPicPr>
        <xdr:cNvPr id="2" name="Picture 1">
          <a:extLst>
            <a:ext uri="{FF2B5EF4-FFF2-40B4-BE49-F238E27FC236}">
              <a16:creationId xmlns:a16="http://schemas.microsoft.com/office/drawing/2014/main" id="{85F5BCD8-88D4-BD9B-7F1A-6E3CD6A23703}"/>
            </a:ext>
          </a:extLst>
        </xdr:cNvPr>
        <xdr:cNvPicPr>
          <a:picLocks noChangeAspect="1"/>
        </xdr:cNvPicPr>
      </xdr:nvPicPr>
      <xdr:blipFill>
        <a:blip xmlns:r="http://schemas.openxmlformats.org/officeDocument/2006/relationships" r:embed="rId9"/>
        <a:stretch>
          <a:fillRect/>
        </a:stretch>
      </xdr:blipFill>
      <xdr:spPr>
        <a:xfrm>
          <a:off x="784412" y="7056378"/>
          <a:ext cx="1725706" cy="2186991"/>
        </a:xfrm>
        <a:prstGeom prst="rect">
          <a:avLst/>
        </a:prstGeom>
      </xdr:spPr>
    </xdr:pic>
    <xdr:clientData/>
  </xdr:twoCellAnchor>
  <xdr:twoCellAnchor editAs="oneCell">
    <xdr:from>
      <xdr:col>2</xdr:col>
      <xdr:colOff>227930</xdr:colOff>
      <xdr:row>61</xdr:row>
      <xdr:rowOff>109962</xdr:rowOff>
    </xdr:from>
    <xdr:to>
      <xdr:col>22</xdr:col>
      <xdr:colOff>625850</xdr:colOff>
      <xdr:row>70</xdr:row>
      <xdr:rowOff>54289</xdr:rowOff>
    </xdr:to>
    <xdr:pic>
      <xdr:nvPicPr>
        <xdr:cNvPr id="3" name="Picture 2">
          <a:extLst>
            <a:ext uri="{FF2B5EF4-FFF2-40B4-BE49-F238E27FC236}">
              <a16:creationId xmlns:a16="http://schemas.microsoft.com/office/drawing/2014/main" id="{30589DDA-8062-48C3-AA02-AA708338E41E}"/>
            </a:ext>
          </a:extLst>
        </xdr:cNvPr>
        <xdr:cNvPicPr>
          <a:picLocks noChangeAspect="1"/>
        </xdr:cNvPicPr>
      </xdr:nvPicPr>
      <xdr:blipFill>
        <a:blip xmlns:r="http://schemas.openxmlformats.org/officeDocument/2006/relationships" r:embed="rId10"/>
        <a:stretch>
          <a:fillRect/>
        </a:stretch>
      </xdr:blipFill>
      <xdr:spPr>
        <a:xfrm>
          <a:off x="1057165" y="13007933"/>
          <a:ext cx="13611336" cy="1664317"/>
        </a:xfrm>
        <a:prstGeom prst="rect">
          <a:avLst/>
        </a:prstGeom>
      </xdr:spPr>
    </xdr:pic>
    <xdr:clientData/>
  </xdr:twoCellAnchor>
  <xdr:twoCellAnchor editAs="oneCell">
    <xdr:from>
      <xdr:col>2</xdr:col>
      <xdr:colOff>224118</xdr:colOff>
      <xdr:row>70</xdr:row>
      <xdr:rowOff>170938</xdr:rowOff>
    </xdr:from>
    <xdr:to>
      <xdr:col>8</xdr:col>
      <xdr:colOff>20731</xdr:colOff>
      <xdr:row>78</xdr:row>
      <xdr:rowOff>25685</xdr:rowOff>
    </xdr:to>
    <xdr:pic>
      <xdr:nvPicPr>
        <xdr:cNvPr id="4" name="Picture 3">
          <a:extLst>
            <a:ext uri="{FF2B5EF4-FFF2-40B4-BE49-F238E27FC236}">
              <a16:creationId xmlns:a16="http://schemas.microsoft.com/office/drawing/2014/main" id="{2D907A17-8A41-AEA6-A720-73A412B0F25D}"/>
            </a:ext>
          </a:extLst>
        </xdr:cNvPr>
        <xdr:cNvPicPr>
          <a:picLocks noChangeAspect="1"/>
        </xdr:cNvPicPr>
      </xdr:nvPicPr>
      <xdr:blipFill>
        <a:blip xmlns:r="http://schemas.openxmlformats.org/officeDocument/2006/relationships" r:embed="rId11"/>
        <a:stretch>
          <a:fillRect/>
        </a:stretch>
      </xdr:blipFill>
      <xdr:spPr>
        <a:xfrm>
          <a:off x="1053353" y="14794614"/>
          <a:ext cx="3752066" cy="1397573"/>
        </a:xfrm>
        <a:prstGeom prst="rect">
          <a:avLst/>
        </a:prstGeom>
      </xdr:spPr>
    </xdr:pic>
    <xdr:clientData/>
  </xdr:twoCellAnchor>
  <xdr:twoCellAnchor editAs="oneCell">
    <xdr:from>
      <xdr:col>2</xdr:col>
      <xdr:colOff>76538</xdr:colOff>
      <xdr:row>107</xdr:row>
      <xdr:rowOff>75645</xdr:rowOff>
    </xdr:from>
    <xdr:to>
      <xdr:col>13</xdr:col>
      <xdr:colOff>267038</xdr:colOff>
      <xdr:row>115</xdr:row>
      <xdr:rowOff>174069</xdr:rowOff>
    </xdr:to>
    <xdr:pic>
      <xdr:nvPicPr>
        <xdr:cNvPr id="5" name="Picture 4">
          <a:extLst>
            <a:ext uri="{FF2B5EF4-FFF2-40B4-BE49-F238E27FC236}">
              <a16:creationId xmlns:a16="http://schemas.microsoft.com/office/drawing/2014/main" id="{39A8A596-C901-0C4B-31FD-5F73B535535E}"/>
            </a:ext>
          </a:extLst>
        </xdr:cNvPr>
        <xdr:cNvPicPr>
          <a:picLocks noChangeAspect="1"/>
        </xdr:cNvPicPr>
      </xdr:nvPicPr>
      <xdr:blipFill>
        <a:blip xmlns:r="http://schemas.openxmlformats.org/officeDocument/2006/relationships" r:embed="rId12"/>
        <a:stretch>
          <a:fillRect/>
        </a:stretch>
      </xdr:blipFill>
      <xdr:spPr>
        <a:xfrm>
          <a:off x="905773" y="21770233"/>
          <a:ext cx="7463118" cy="1622424"/>
        </a:xfrm>
        <a:prstGeom prst="rect">
          <a:avLst/>
        </a:prstGeom>
      </xdr:spPr>
    </xdr:pic>
    <xdr:clientData/>
  </xdr:twoCellAnchor>
  <xdr:twoCellAnchor editAs="oneCell">
    <xdr:from>
      <xdr:col>1</xdr:col>
      <xdr:colOff>145677</xdr:colOff>
      <xdr:row>128</xdr:row>
      <xdr:rowOff>101331</xdr:rowOff>
    </xdr:from>
    <xdr:to>
      <xdr:col>11</xdr:col>
      <xdr:colOff>340781</xdr:colOff>
      <xdr:row>139</xdr:row>
      <xdr:rowOff>156883</xdr:rowOff>
    </xdr:to>
    <xdr:pic>
      <xdr:nvPicPr>
        <xdr:cNvPr id="6" name="Picture 5">
          <a:extLst>
            <a:ext uri="{FF2B5EF4-FFF2-40B4-BE49-F238E27FC236}">
              <a16:creationId xmlns:a16="http://schemas.microsoft.com/office/drawing/2014/main" id="{71347312-1047-9D07-8B87-152CE6D5BCD4}"/>
            </a:ext>
          </a:extLst>
        </xdr:cNvPr>
        <xdr:cNvPicPr>
          <a:picLocks noChangeAspect="1"/>
        </xdr:cNvPicPr>
      </xdr:nvPicPr>
      <xdr:blipFill>
        <a:blip xmlns:r="http://schemas.openxmlformats.org/officeDocument/2006/relationships" r:embed="rId13"/>
        <a:stretch>
          <a:fillRect/>
        </a:stretch>
      </xdr:blipFill>
      <xdr:spPr>
        <a:xfrm>
          <a:off x="437030" y="25796419"/>
          <a:ext cx="6683310" cy="2151052"/>
        </a:xfrm>
        <a:prstGeom prst="rect">
          <a:avLst/>
        </a:prstGeom>
      </xdr:spPr>
    </xdr:pic>
    <xdr:clientData/>
  </xdr:twoCellAnchor>
  <xdr:twoCellAnchor editAs="oneCell">
    <xdr:from>
      <xdr:col>0</xdr:col>
      <xdr:colOff>283957</xdr:colOff>
      <xdr:row>141</xdr:row>
      <xdr:rowOff>110565</xdr:rowOff>
    </xdr:from>
    <xdr:to>
      <xdr:col>13</xdr:col>
      <xdr:colOff>642466</xdr:colOff>
      <xdr:row>147</xdr:row>
      <xdr:rowOff>169992</xdr:rowOff>
    </xdr:to>
    <xdr:pic>
      <xdr:nvPicPr>
        <xdr:cNvPr id="7" name="Picture 6">
          <a:extLst>
            <a:ext uri="{FF2B5EF4-FFF2-40B4-BE49-F238E27FC236}">
              <a16:creationId xmlns:a16="http://schemas.microsoft.com/office/drawing/2014/main" id="{9F67DF4C-BA58-6888-BC6A-D25070B3BCDD}"/>
            </a:ext>
          </a:extLst>
        </xdr:cNvPr>
        <xdr:cNvPicPr>
          <a:picLocks noChangeAspect="1"/>
        </xdr:cNvPicPr>
      </xdr:nvPicPr>
      <xdr:blipFill>
        <a:blip xmlns:r="http://schemas.openxmlformats.org/officeDocument/2006/relationships" r:embed="rId14"/>
        <a:stretch>
          <a:fillRect/>
        </a:stretch>
      </xdr:blipFill>
      <xdr:spPr>
        <a:xfrm>
          <a:off x="283957" y="28282153"/>
          <a:ext cx="8460362" cy="120242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66675</xdr:colOff>
      <xdr:row>0</xdr:row>
      <xdr:rowOff>0</xdr:rowOff>
    </xdr:from>
    <xdr:to>
      <xdr:col>3</xdr:col>
      <xdr:colOff>853440</xdr:colOff>
      <xdr:row>1</xdr:row>
      <xdr:rowOff>0</xdr:rowOff>
    </xdr:to>
    <xdr:pic>
      <xdr:nvPicPr>
        <xdr:cNvPr id="9222" name="Picture 1">
          <a:extLst>
            <a:ext uri="{FF2B5EF4-FFF2-40B4-BE49-F238E27FC236}">
              <a16:creationId xmlns:a16="http://schemas.microsoft.com/office/drawing/2014/main" id="{BB50B2E0-1495-2100-0AC3-6A6B555A0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0"/>
          <a:ext cx="15621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1123950</xdr:colOff>
      <xdr:row>1</xdr:row>
      <xdr:rowOff>9525</xdr:rowOff>
    </xdr:to>
    <xdr:pic>
      <xdr:nvPicPr>
        <xdr:cNvPr id="12293" name="Picture 1">
          <a:extLst>
            <a:ext uri="{FF2B5EF4-FFF2-40B4-BE49-F238E27FC236}">
              <a16:creationId xmlns:a16="http://schemas.microsoft.com/office/drawing/2014/main" id="{0E781664-996B-3FBF-D20D-20D11F96CD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5525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76200</xdr:colOff>
      <xdr:row>1</xdr:row>
      <xdr:rowOff>171450</xdr:rowOff>
    </xdr:from>
    <xdr:to>
      <xdr:col>5</xdr:col>
      <xdr:colOff>148590</xdr:colOff>
      <xdr:row>1</xdr:row>
      <xdr:rowOff>624840</xdr:rowOff>
    </xdr:to>
    <xdr:pic>
      <xdr:nvPicPr>
        <xdr:cNvPr id="2067" name="Picture 1">
          <a:extLst>
            <a:ext uri="{FF2B5EF4-FFF2-40B4-BE49-F238E27FC236}">
              <a16:creationId xmlns:a16="http://schemas.microsoft.com/office/drawing/2014/main" id="{5585D2C3-5E7A-A753-2D2C-EA86D1E9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2525" y="381000"/>
          <a:ext cx="15621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0</xdr:row>
      <xdr:rowOff>76200</xdr:rowOff>
    </xdr:from>
    <xdr:to>
      <xdr:col>3</xdr:col>
      <xdr:colOff>758190</xdr:colOff>
      <xdr:row>1</xdr:row>
      <xdr:rowOff>76200</xdr:rowOff>
    </xdr:to>
    <xdr:pic>
      <xdr:nvPicPr>
        <xdr:cNvPr id="3077" name="Picture 1">
          <a:extLst>
            <a:ext uri="{FF2B5EF4-FFF2-40B4-BE49-F238E27FC236}">
              <a16:creationId xmlns:a16="http://schemas.microsoft.com/office/drawing/2014/main" id="{11B23925-300C-59CD-8705-B2C79D75B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5" y="7620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161925</xdr:colOff>
      <xdr:row>0</xdr:row>
      <xdr:rowOff>66675</xdr:rowOff>
    </xdr:from>
    <xdr:to>
      <xdr:col>2</xdr:col>
      <xdr:colOff>140970</xdr:colOff>
      <xdr:row>1</xdr:row>
      <xdr:rowOff>64770</xdr:rowOff>
    </xdr:to>
    <xdr:pic>
      <xdr:nvPicPr>
        <xdr:cNvPr id="4101" name="Picture 1">
          <a:extLst>
            <a:ext uri="{FF2B5EF4-FFF2-40B4-BE49-F238E27FC236}">
              <a16:creationId xmlns:a16="http://schemas.microsoft.com/office/drawing/2014/main" id="{BDAC43D7-F460-218B-A9BF-91F9B64023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66675"/>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95250</xdr:colOff>
      <xdr:row>0</xdr:row>
      <xdr:rowOff>114300</xdr:rowOff>
    </xdr:from>
    <xdr:to>
      <xdr:col>2</xdr:col>
      <xdr:colOff>571500</xdr:colOff>
      <xdr:row>1</xdr:row>
      <xdr:rowOff>114300</xdr:rowOff>
    </xdr:to>
    <xdr:pic>
      <xdr:nvPicPr>
        <xdr:cNvPr id="5125" name="Picture 1">
          <a:extLst>
            <a:ext uri="{FF2B5EF4-FFF2-40B4-BE49-F238E27FC236}">
              <a16:creationId xmlns:a16="http://schemas.microsoft.com/office/drawing/2014/main" id="{0092A9DD-6934-2CD3-71B1-8BEEED8334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1430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0</xdr:row>
      <xdr:rowOff>19050</xdr:rowOff>
    </xdr:from>
    <xdr:to>
      <xdr:col>3</xdr:col>
      <xdr:colOff>628650</xdr:colOff>
      <xdr:row>1</xdr:row>
      <xdr:rowOff>19050</xdr:rowOff>
    </xdr:to>
    <xdr:pic>
      <xdr:nvPicPr>
        <xdr:cNvPr id="6149" name="Picture 1">
          <a:extLst>
            <a:ext uri="{FF2B5EF4-FFF2-40B4-BE49-F238E27FC236}">
              <a16:creationId xmlns:a16="http://schemas.microsoft.com/office/drawing/2014/main" id="{404FA2EC-90FB-BBF5-7838-118200F5C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9050"/>
          <a:ext cx="1571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361950</xdr:colOff>
      <xdr:row>1</xdr:row>
      <xdr:rowOff>95250</xdr:rowOff>
    </xdr:to>
    <xdr:pic>
      <xdr:nvPicPr>
        <xdr:cNvPr id="7173" name="Picture 1">
          <a:extLst>
            <a:ext uri="{FF2B5EF4-FFF2-40B4-BE49-F238E27FC236}">
              <a16:creationId xmlns:a16="http://schemas.microsoft.com/office/drawing/2014/main" id="{9F5FD245-7F91-E783-E363-C4F04DB73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525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66675</xdr:rowOff>
    </xdr:from>
    <xdr:to>
      <xdr:col>2</xdr:col>
      <xdr:colOff>685800</xdr:colOff>
      <xdr:row>1</xdr:row>
      <xdr:rowOff>72390</xdr:rowOff>
    </xdr:to>
    <xdr:pic>
      <xdr:nvPicPr>
        <xdr:cNvPr id="8197" name="Picture 1">
          <a:extLst>
            <a:ext uri="{FF2B5EF4-FFF2-40B4-BE49-F238E27FC236}">
              <a16:creationId xmlns:a16="http://schemas.microsoft.com/office/drawing/2014/main" id="{C50C1CF9-7FC3-B780-D33E-87B117EA3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6675"/>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485775</xdr:colOff>
      <xdr:row>0</xdr:row>
      <xdr:rowOff>0</xdr:rowOff>
    </xdr:from>
    <xdr:to>
      <xdr:col>4</xdr:col>
      <xdr:colOff>1158240</xdr:colOff>
      <xdr:row>1</xdr:row>
      <xdr:rowOff>0</xdr:rowOff>
    </xdr:to>
    <xdr:pic>
      <xdr:nvPicPr>
        <xdr:cNvPr id="11269" name="Picture 1">
          <a:extLst>
            <a:ext uri="{FF2B5EF4-FFF2-40B4-BE49-F238E27FC236}">
              <a16:creationId xmlns:a16="http://schemas.microsoft.com/office/drawing/2014/main" id="{5BA4AC4A-16A7-36E7-512D-E254671AFE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Гость" id="{5EA17F74-12D2-4183-868D-88A3144EA7E1}" userId=""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5" dT="2025-12-07T16:26:10.89" personId="{5EA17F74-12D2-4183-868D-88A3144EA7E1}" id="{9133F374-1BE2-4304-8F87-59E438823F20}" done="1">
    <text>should we add that body of (S) is straight?</text>
  </threadedComment>
  <threadedComment ref="N7" dT="2025-12-07T16:29:48.32" personId="{5EA17F74-12D2-4183-868D-88A3144EA7E1}" id="{FDF0018D-1C46-47BD-96FA-75A8008E6D85}" done="1">
    <text>More correct would be: transit/jump. 2 pair+ (F))</text>
  </threadedComment>
  <threadedComment ref="N8" dT="2025-12-07T16:30:28.78" personId="{5EA17F74-12D2-4183-868D-88A3144EA7E1}" id="{25A0CC8A-FE54-4C4F-B631-B4DAF6797011}" done="1">
    <text>transit/jump</text>
  </threadedComment>
  <threadedComment ref="N9" dT="2025-12-07T16:30:28.78" personId="{5EA17F74-12D2-4183-868D-88A3144EA7E1}" id="{B71ADF37-94D1-4CF4-8DC9-FE59D825AF68}" done="1">
    <text>transit/jump</text>
  </threadedComment>
  <threadedComment ref="T11" dT="2025-12-07T16:19:37.79" personId="{5EA17F74-12D2-4183-868D-88A3144EA7E1}" id="{2528A9E4-0064-4D87-B08A-BB9D2913D96B}" done="1">
    <text>it's 1.25 in new catalog</text>
  </threadedComment>
  <threadedComment ref="S12" dT="2025-12-07T16:27:36.59" personId="{5EA17F74-12D2-4183-868D-88A3144EA7E1}" id="{B9E42D03-10C6-47A1-A919-66AC9422EC16}" done="1">
    <text>3 supports or more</text>
  </threadedComment>
  <threadedComment ref="N13" dT="2025-12-07T16:32:32.37" personId="{5EA17F74-12D2-4183-868D-88A3144EA7E1}" id="{1D11CCFE-5437-4527-9DE0-29086683627B}" done="1">
    <text>transit/jump on formation made from arms/hands</text>
  </threadedComment>
  <threadedComment ref="N16" dT="2025-12-07T16:33:45.96" personId="{5EA17F74-12D2-4183-868D-88A3144EA7E1}" id="{4A04D07A-F9A6-49A2-B079-23A77469E282}" done="1">
    <text>thransit through 1,2 or 3 heads</text>
  </threadedComment>
</ThreadedComments>
</file>

<file path=xl/threadedComments/threadedComment2.xml><?xml version="1.0" encoding="utf-8"?>
<ThreadedComments xmlns="http://schemas.microsoft.com/office/spreadsheetml/2018/threadedcomments" xmlns:x="http://schemas.openxmlformats.org/spreadsheetml/2006/main">
  <threadedComment ref="O5" dT="2025-12-07T16:57:50.84" personId="{5EA17F74-12D2-4183-868D-88A3144EA7E1}" id="{E91C00E7-A18A-4487-A265-C869D19C53D8}" done="1">
    <text>i would change on "bif area of support" not all body</text>
  </threadedComment>
  <threadedComment ref="O6" dT="2025-12-07T16:58:07.01" personId="{5EA17F74-12D2-4183-868D-88A3144EA7E1}" id="{FEE98008-F8DF-4E9F-A41D-378B6DE30B80}" done="1">
    <text>same as #1</text>
  </threadedComment>
  <threadedComment ref="O8" dT="2025-12-07T16:58:37.99" personId="{5EA17F74-12D2-4183-868D-88A3144EA7E1}" id="{D504306D-AE88-4A07-BA80-F72BD2D2BD66}" done="1">
    <text>on big area</text>
  </threadedComment>
  <threadedComment ref="O9" dT="2025-12-07T16:59:09.01" personId="{5EA17F74-12D2-4183-868D-88A3144EA7E1}" id="{CE72652A-036D-4CE7-BE19-6C3EFE87A79B}" done="1">
    <text>on big area</text>
  </threadedComment>
  <threadedComment ref="O10" dT="2025-12-07T16:59:32.61" personId="{5EA17F74-12D2-4183-868D-88A3144EA7E1}" id="{530F81EE-B50D-42CA-A1ED-5A7A906A37F6}" done="1">
    <text>on big area of support</text>
  </threadedComment>
  <threadedComment ref="O14" dT="2025-12-07T17:00:35.17" personId="{5EA17F74-12D2-4183-868D-88A3144EA7E1}" id="{DEDF6F57-2212-4EA2-8AFB-01D140DB5317}" done="1">
    <text>to add on big area?</text>
  </threadedComment>
  <threadedComment ref="O18" dT="2025-12-07T17:02:01.92" personId="{5EA17F74-12D2-4183-868D-88A3144EA7E1}" id="{D244AF82-E597-477F-8B70-B9DEDAE74BF9}" done="1">
    <text>palms/palms?</text>
  </threadedComment>
  <threadedComment ref="O21" dT="2025-12-07T17:02:36.19" personId="{5EA17F74-12D2-4183-868D-88A3144EA7E1}" id="{2A2799DE-EDD6-4418-A19D-2B8FDAE5A7CB}" done="1">
    <text>on big area</text>
  </threadedComment>
  <threadedComment ref="O22" dT="2025-12-07T17:03:01.72" personId="{5EA17F74-12D2-4183-868D-88A3144EA7E1}" id="{D33A8E78-49B6-4CDD-A79C-FCC4FD439FA4}" done="1">
    <text>on a big area of support</text>
  </threadedComment>
  <threadedComment ref="G23" dT="2025-12-07T16:52:37.74" personId="{5EA17F74-12D2-4183-868D-88A3144EA7E1}" id="{F49A6EE3-F963-43C8-BC25-D7A48BAB066A}" done="1">
    <text>also: stand</text>
  </threadedComment>
  <threadedComment ref="G23" dT="2025-12-07T16:52:55.39" personId="{5EA17F74-12D2-4183-868D-88A3144EA7E1}" id="{62D6B094-3DEB-4637-907B-FD0EC30F3E9C}" parentId="{F49A6EE3-F963-43C8-BC25-D7A48BAB066A}">
    <text>or isin a head-down</text>
  </threadedComment>
  <threadedComment ref="G24" dT="2025-12-07T16:53:30.67" personId="{5EA17F74-12D2-4183-868D-88A3144EA7E1}" id="{39F370C3-10C2-449C-A04F-06D16B7B73C4}" done="1">
    <text>+ stands</text>
  </threadedComment>
  <threadedComment ref="O26" dT="2025-12-07T17:04:23.84" personId="{5EA17F74-12D2-4183-868D-88A3144EA7E1}" id="{FCC6FDA1-13CB-4026-B598-852F6351F5C3}" done="1">
    <text>This grip is for Queen pos only!</text>
  </threadedComment>
  <threadedComment ref="G31" dT="2025-12-07T16:55:23.21" personId="{5EA17F74-12D2-4183-868D-88A3144EA7E1}" id="{56FAC8F4-0487-48E8-9B3D-B3FFDF9A419E}" done="1">
    <text>sit/lay or hang on St or StH with spotters</text>
  </threadedComment>
</ThreadedComments>
</file>

<file path=xl/threadedComments/threadedComment3.xml><?xml version="1.0" encoding="utf-8"?>
<ThreadedComments xmlns="http://schemas.microsoft.com/office/spreadsheetml/2018/threadedcomments" xmlns:x="http://schemas.openxmlformats.org/spreadsheetml/2006/main">
  <threadedComment ref="E5" dT="2025-12-07T17:08:57.88" personId="{5EA17F74-12D2-4183-868D-88A3144EA7E1}" id="{EC412767-8ED7-467D-84BC-AD7B0EECFD0D}">
    <text>0.0625...? i don't know if we average. need to see Mike's email</text>
  </threadedComment>
  <threadedComment ref="O5" dT="2025-12-07T17:08:57.88" personId="{5EA17F74-12D2-4183-868D-88A3144EA7E1}" id="{81BF5382-B737-4B5F-A797-686F29470C45}">
    <text>0.0625...? i don't know if we average. need to see Mike's email</text>
  </threadedComment>
</ThreadedComments>
</file>

<file path=xl/threadedComments/threadedComment4.xml><?xml version="1.0" encoding="utf-8"?>
<ThreadedComments xmlns="http://schemas.microsoft.com/office/spreadsheetml/2018/threadedcomments" xmlns:x="http://schemas.openxmlformats.org/spreadsheetml/2006/main">
  <threadedComment ref="O7" dT="2025-12-07T17:25:37.53" personId="{5EA17F74-12D2-4183-868D-88A3144EA7E1}" id="{D64C69E6-EDC7-45E4-A358-D16A796B31B2}" done="1">
    <text>it must be 0.5 according to the new catalog</text>
  </threadedComment>
  <threadedComment ref="F11" dT="2025-12-07T17:23:41.40" personId="{5EA17F74-12D2-4183-868D-88A3144EA7E1}" id="{92EDB316-BC89-4FD2-8638-0EFFBDCE704C}" done="1">
    <text>for those 4: should we add something about "all positions remain in diapason 135-180? throughout rotation? like in catalog</text>
  </threadedComment>
  <threadedComment ref="O16" dT="2025-12-07T17:27:22.50" personId="{5EA17F74-12D2-4183-868D-88A3144EA7E1}" id="{3A2AAFCD-3FF0-44BB-949B-9D42B5D0DE1E}" done="1">
    <text>this should be 0.6</text>
  </threadedComment>
  <threadedComment ref="N20" dT="2025-12-07T17:26:30.98" personId="{5EA17F74-12D2-4183-868D-88A3144EA7E1}" id="{65489AE5-F563-42C6-B554-62FB35F51B9F}" done="1">
    <text xml:space="preserve">Jess, you're missing Pr1.5 with value of 0.7 </text>
  </threadedComment>
</ThreadedComments>
</file>

<file path=xl/threadedComments/threadedComment5.xml><?xml version="1.0" encoding="utf-8"?>
<ThreadedComments xmlns="http://schemas.microsoft.com/office/spreadsheetml/2018/threadedcomments" xmlns:x="http://schemas.openxmlformats.org/spreadsheetml/2006/main">
  <threadedComment ref="F10" dT="2025-12-07T17:33:32.72" personId="{5EA17F74-12D2-4183-868D-88A3144EA7E1}" id="{586992CF-70F7-410A-9081-5554D7FD14C2}" done="1">
    <text>must be 0.35</text>
  </threadedComment>
  <threadedComment ref="D14" dT="2025-12-07T17:39:12.31" personId="{5EA17F74-12D2-4183-868D-88A3144EA7E1}" id="{5FF9B248-DB8A-4AB0-9CCA-91F4C4C69D9A}" done="1">
    <text>in catalog it;s a big d=D</text>
  </threadedComment>
  <threadedComment ref="D63" dT="2025-12-07T17:36:27.10" personId="{5EA17F74-12D2-4183-868D-88A3144EA7E1}" id="{56E01C97-D983-4813-BD4E-A88C94CCFEB2}" done="1">
    <text>in catalog it;s a big c= C</text>
  </threadedComment>
  <threadedComment ref="D66" dT="2025-12-07T17:36:08.94" personId="{5EA17F74-12D2-4183-868D-88A3144EA7E1}" id="{65573B9D-4FCE-4869-8DF3-E6D9F8FB7D02}" done="1">
    <text>in catalog it;s big h= H</text>
  </threadedComment>
</ThreadedComments>
</file>

<file path=xl/threadedComments/threadedComment6.xml><?xml version="1.0" encoding="utf-8"?>
<ThreadedComments xmlns="http://schemas.microsoft.com/office/spreadsheetml/2018/threadedcomments" xmlns:x="http://schemas.openxmlformats.org/spreadsheetml/2006/main">
  <threadedComment ref="T9" dT="2025-12-07T17:44:39.94" personId="{5EA17F74-12D2-4183-868D-88A3144EA7E1}" id="{E1F29FB5-539F-45E6-8E4F-3D52B56F47A4}" done="1">
    <text>(up n down!)</text>
  </threadedComment>
  <threadedComment ref="D14" dT="2025-12-07T17:42:12.42" personId="{5EA17F74-12D2-4183-868D-88A3144EA7E1}" id="{55B3A304-C532-48C2-A040-7A04847730B9}" done="1">
    <text>jump from feet/feet connection</text>
  </threadedComment>
</ThreadedComments>
</file>

<file path=xl/threadedComments/threadedComment7.xml><?xml version="1.0" encoding="utf-8"?>
<ThreadedComments xmlns="http://schemas.microsoft.com/office/spreadsheetml/2018/threadedcomments" xmlns:x="http://schemas.openxmlformats.org/spreadsheetml/2006/main">
  <threadedComment ref="B76" dT="2025-12-07T18:04:01.03" personId="{5EA17F74-12D2-4183-868D-88A3144EA7E1}" id="{B40B0F82-32B1-4CBC-986E-A2D1D7892B83}">
    <text>i think here it is potentially possible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 Id="rId4" Type="http://schemas.microsoft.com/office/2017/10/relationships/threadedComment" Target="../threadedComments/threadedComment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178A-C6D9-491F-8D59-4C5211714E55}">
  <sheetPr>
    <tabColor theme="9" tint="0.59999389629810485"/>
    <pageSetUpPr fitToPage="1"/>
  </sheetPr>
  <dimension ref="A1:Q158"/>
  <sheetViews>
    <sheetView topLeftCell="A22" zoomScale="85" zoomScaleNormal="85" workbookViewId="0">
      <selection activeCell="B22" sqref="B22"/>
    </sheetView>
  </sheetViews>
  <sheetFormatPr baseColWidth="10" defaultColWidth="8.58203125" defaultRowHeight="15.5" x14ac:dyDescent="0.35"/>
  <cols>
    <col min="1" max="1" width="3.9140625" style="1" customWidth="1"/>
    <col min="2" max="2" width="7.08203125" style="1" customWidth="1"/>
    <col min="3" max="16384" width="8.58203125" style="1"/>
  </cols>
  <sheetData>
    <row r="1" spans="1:15" ht="30" x14ac:dyDescent="0.35">
      <c r="A1" s="351" t="s">
        <v>0</v>
      </c>
      <c r="B1" s="351"/>
      <c r="C1" s="351"/>
      <c r="D1" s="351"/>
      <c r="E1" s="351"/>
      <c r="F1" s="351"/>
      <c r="G1" s="351"/>
      <c r="H1" s="351"/>
      <c r="I1" s="351"/>
      <c r="J1" s="351"/>
      <c r="K1" s="351"/>
      <c r="L1" s="351"/>
      <c r="M1" s="351"/>
      <c r="N1" s="351"/>
      <c r="O1" s="351"/>
    </row>
    <row r="3" spans="1:15" x14ac:dyDescent="0.35">
      <c r="A3" s="52" t="s">
        <v>1</v>
      </c>
    </row>
    <row r="4" spans="1:15" x14ac:dyDescent="0.35">
      <c r="A4" s="52"/>
    </row>
    <row r="5" spans="1:15" x14ac:dyDescent="0.35">
      <c r="A5" s="48" t="s">
        <v>2</v>
      </c>
    </row>
    <row r="6" spans="1:15" x14ac:dyDescent="0.35">
      <c r="A6" s="49"/>
      <c r="B6" s="1" t="s">
        <v>3</v>
      </c>
    </row>
    <row r="7" spans="1:15" x14ac:dyDescent="0.35">
      <c r="A7" s="49"/>
    </row>
    <row r="8" spans="1:15" x14ac:dyDescent="0.35">
      <c r="A8" s="48" t="s">
        <v>4</v>
      </c>
    </row>
    <row r="9" spans="1:15" x14ac:dyDescent="0.35">
      <c r="B9" s="49" t="s">
        <v>5</v>
      </c>
    </row>
    <row r="10" spans="1:15" s="49" customFormat="1" x14ac:dyDescent="0.35">
      <c r="B10" s="289" t="s">
        <v>6</v>
      </c>
    </row>
    <row r="11" spans="1:15" x14ac:dyDescent="0.35">
      <c r="B11" s="49" t="s">
        <v>7</v>
      </c>
    </row>
    <row r="12" spans="1:15" s="290" customFormat="1" x14ac:dyDescent="0.35">
      <c r="B12" s="49" t="s">
        <v>8</v>
      </c>
    </row>
    <row r="13" spans="1:15" x14ac:dyDescent="0.35">
      <c r="B13" s="66" t="s">
        <v>9</v>
      </c>
    </row>
    <row r="14" spans="1:15" x14ac:dyDescent="0.35">
      <c r="B14" s="267" t="s">
        <v>10</v>
      </c>
    </row>
    <row r="15" spans="1:15" x14ac:dyDescent="0.35">
      <c r="B15" s="49" t="s">
        <v>11</v>
      </c>
    </row>
    <row r="16" spans="1:15" x14ac:dyDescent="0.35">
      <c r="A16" s="49"/>
      <c r="B16" s="49" t="s">
        <v>12</v>
      </c>
    </row>
    <row r="17" spans="1:8" x14ac:dyDescent="0.35">
      <c r="A17" s="49"/>
    </row>
    <row r="18" spans="1:8" x14ac:dyDescent="0.35">
      <c r="A18" s="48" t="s">
        <v>13</v>
      </c>
    </row>
    <row r="19" spans="1:8" x14ac:dyDescent="0.35">
      <c r="B19" s="49" t="s">
        <v>14</v>
      </c>
    </row>
    <row r="20" spans="1:8" x14ac:dyDescent="0.35">
      <c r="B20" s="49" t="s">
        <v>15</v>
      </c>
    </row>
    <row r="21" spans="1:8" x14ac:dyDescent="0.35">
      <c r="B21" s="49" t="s">
        <v>16</v>
      </c>
    </row>
    <row r="22" spans="1:8" x14ac:dyDescent="0.35">
      <c r="B22" s="49" t="s">
        <v>17</v>
      </c>
    </row>
    <row r="23" spans="1:8" x14ac:dyDescent="0.35">
      <c r="B23" s="49" t="s">
        <v>18</v>
      </c>
    </row>
    <row r="24" spans="1:8" x14ac:dyDescent="0.35">
      <c r="B24" s="52" t="s">
        <v>19</v>
      </c>
    </row>
    <row r="25" spans="1:8" x14ac:dyDescent="0.35">
      <c r="B25" s="49"/>
    </row>
    <row r="26" spans="1:8" x14ac:dyDescent="0.35">
      <c r="A26" s="48" t="s">
        <v>20</v>
      </c>
      <c r="B26" s="49"/>
    </row>
    <row r="27" spans="1:8" x14ac:dyDescent="0.35">
      <c r="B27" s="1" t="s">
        <v>21</v>
      </c>
    </row>
    <row r="28" spans="1:8" x14ac:dyDescent="0.35">
      <c r="B28" s="1" t="s">
        <v>22</v>
      </c>
    </row>
    <row r="29" spans="1:8" x14ac:dyDescent="0.35">
      <c r="B29" s="52" t="s">
        <v>23</v>
      </c>
    </row>
    <row r="31" spans="1:8" x14ac:dyDescent="0.35">
      <c r="A31" s="48" t="s">
        <v>24</v>
      </c>
      <c r="H31" s="48"/>
    </row>
    <row r="36" spans="1:1" x14ac:dyDescent="0.35">
      <c r="A36" s="48" t="s">
        <v>25</v>
      </c>
    </row>
    <row r="38" spans="1:1" ht="41.15" customHeight="1" x14ac:dyDescent="0.35"/>
    <row r="45" spans="1:1" ht="21.65" customHeight="1" x14ac:dyDescent="0.35"/>
    <row r="46" spans="1:1" x14ac:dyDescent="0.35">
      <c r="A46" s="48" t="s">
        <v>26</v>
      </c>
    </row>
    <row r="52" spans="1:1" ht="54.65" customHeight="1" x14ac:dyDescent="0.35"/>
    <row r="53" spans="1:1" x14ac:dyDescent="0.35">
      <c r="A53" s="48" t="s">
        <v>27</v>
      </c>
    </row>
    <row r="64" spans="1:1" x14ac:dyDescent="0.35">
      <c r="A64" s="48" t="s">
        <v>28</v>
      </c>
    </row>
    <row r="71" spans="1:3" x14ac:dyDescent="0.35">
      <c r="A71" s="48" t="s">
        <v>29</v>
      </c>
    </row>
    <row r="74" spans="1:3" x14ac:dyDescent="0.35">
      <c r="C74" s="11" t="s">
        <v>30</v>
      </c>
    </row>
    <row r="80" spans="1:3" x14ac:dyDescent="0.35">
      <c r="A80" s="48" t="s">
        <v>31</v>
      </c>
    </row>
    <row r="82" spans="6:9" x14ac:dyDescent="0.35">
      <c r="F82" s="1" t="s">
        <v>32</v>
      </c>
    </row>
    <row r="88" spans="6:9" x14ac:dyDescent="0.35">
      <c r="I88" s="1" t="s">
        <v>33</v>
      </c>
    </row>
    <row r="99" spans="14:15" x14ac:dyDescent="0.35">
      <c r="N99" s="1" t="s">
        <v>34</v>
      </c>
    </row>
    <row r="112" spans="14:15" x14ac:dyDescent="0.35">
      <c r="O112" s="1" t="s">
        <v>35</v>
      </c>
    </row>
    <row r="122" spans="17:17" x14ac:dyDescent="0.35">
      <c r="Q122" s="1" t="s">
        <v>36</v>
      </c>
    </row>
    <row r="133" spans="13:16" x14ac:dyDescent="0.35">
      <c r="M133" s="1" t="s">
        <v>37</v>
      </c>
    </row>
    <row r="144" spans="13:16" x14ac:dyDescent="0.35">
      <c r="P144" s="1" t="s">
        <v>38</v>
      </c>
    </row>
    <row r="158" spans="8:8" x14ac:dyDescent="0.35">
      <c r="H158" s="11" t="s">
        <v>30</v>
      </c>
    </row>
  </sheetData>
  <sheetProtection algorithmName="SHA-512" hashValue="7frxSRCpgpXG5Uc5mGXK+uCht7YzKMzo6RIHzXmRTIuu1J7ctb+mRGTcyKy72ibFYwMlE9/RwUjs0AyKACIawQ==" saltValue="W9yybw4DimGF7WSLGcvPWA==" spinCount="100000" sheet="1" objects="1" scenarios="1"/>
  <mergeCells count="1">
    <mergeCell ref="A1:O1"/>
  </mergeCells>
  <conditionalFormatting sqref="C74">
    <cfRule type="expression" dxfId="79" priority="6">
      <formula>BS74="ok"</formula>
    </cfRule>
    <cfRule type="expression" dxfId="78" priority="7">
      <formula>BJ74="ok"</formula>
    </cfRule>
    <cfRule type="expression" dxfId="77" priority="8">
      <formula>BJ74="no"</formula>
    </cfRule>
    <cfRule type="expression" dxfId="76" priority="9" stopIfTrue="1">
      <formula>P74=1</formula>
    </cfRule>
    <cfRule type="expression" dxfId="75" priority="10" stopIfTrue="1">
      <formula>BD74="no"</formula>
    </cfRule>
  </conditionalFormatting>
  <conditionalFormatting sqref="H158">
    <cfRule type="expression" dxfId="74" priority="1">
      <formula>BX158="ok"</formula>
    </cfRule>
    <cfRule type="expression" dxfId="73" priority="2">
      <formula>BO158="ok"</formula>
    </cfRule>
    <cfRule type="expression" dxfId="72" priority="3">
      <formula>BO158="no"</formula>
    </cfRule>
    <cfRule type="expression" dxfId="71" priority="4" stopIfTrue="1">
      <formula>U158=1</formula>
    </cfRule>
    <cfRule type="expression" dxfId="70" priority="5" stopIfTrue="1">
      <formula>BI158="no"</formula>
    </cfRule>
  </conditionalFormatting>
  <dataValidations count="1">
    <dataValidation type="list" allowBlank="1" showInputMessage="1" sqref="C74 H158" xr:uid="{4D7C03B7-6ECA-42EF-9A5D-D1956865F29F}">
      <formula1>INDIRECT(Y74)</formula1>
    </dataValidation>
  </dataValidations>
  <pageMargins left="0.7" right="0.7" top="0.75" bottom="0.75" header="0.3" footer="0.3"/>
  <pageSetup scale="2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A4F38-AEB9-470A-8A4A-FE41D7378F51}">
  <sheetPr>
    <tabColor theme="4" tint="0.79998168889431442"/>
  </sheetPr>
  <dimension ref="A1:Q75"/>
  <sheetViews>
    <sheetView topLeftCell="A36" zoomScale="124" workbookViewId="0">
      <selection activeCell="E11" sqref="E11"/>
    </sheetView>
  </sheetViews>
  <sheetFormatPr baseColWidth="10" defaultColWidth="8.58203125" defaultRowHeight="13" x14ac:dyDescent="0.3"/>
  <cols>
    <col min="1" max="3" width="2.58203125" style="29" customWidth="1"/>
    <col min="4" max="4" width="11.58203125" style="29" customWidth="1"/>
    <col min="5" max="5" width="23.9140625" style="34" customWidth="1"/>
    <col min="6" max="6" width="10.58203125" style="41" customWidth="1"/>
    <col min="7" max="7" width="3.58203125" style="29" customWidth="1"/>
    <col min="8" max="8" width="9.08203125" style="29" customWidth="1"/>
    <col min="9" max="9" width="8.4140625" style="29" customWidth="1"/>
    <col min="10" max="10" width="3.58203125" style="29" customWidth="1"/>
    <col min="11" max="11" width="3.58203125" style="38" customWidth="1"/>
    <col min="12" max="12" width="13.4140625" style="29" customWidth="1"/>
    <col min="13" max="13" width="20.58203125" style="34" customWidth="1"/>
    <col min="14" max="14" width="10.58203125" style="41" customWidth="1"/>
    <col min="15" max="15" width="3.58203125" style="29" customWidth="1"/>
    <col min="16" max="16" width="7.4140625" style="29" customWidth="1"/>
    <col min="17" max="17" width="8.08203125" style="29" customWidth="1"/>
    <col min="18" max="16384" width="8.58203125" style="29"/>
  </cols>
  <sheetData>
    <row r="1" spans="1:17" ht="35" x14ac:dyDescent="0.7">
      <c r="A1" s="354" t="s">
        <v>95</v>
      </c>
      <c r="B1" s="354"/>
      <c r="C1" s="354"/>
      <c r="D1" s="354"/>
      <c r="E1" s="354"/>
      <c r="F1" s="354"/>
      <c r="G1" s="354"/>
      <c r="H1" s="354"/>
      <c r="I1" s="354"/>
      <c r="J1" s="354"/>
      <c r="K1" s="354"/>
      <c r="L1" s="354"/>
      <c r="M1" s="354"/>
      <c r="N1" s="354"/>
      <c r="O1" s="354"/>
      <c r="P1" s="354"/>
      <c r="Q1" s="354"/>
    </row>
    <row r="3" spans="1:17" ht="18" x14ac:dyDescent="0.4">
      <c r="D3" s="355" t="s">
        <v>165</v>
      </c>
      <c r="E3" s="355"/>
      <c r="F3" s="355"/>
      <c r="H3" s="353" t="s">
        <v>166</v>
      </c>
      <c r="I3" s="353"/>
      <c r="L3" s="353" t="s">
        <v>167</v>
      </c>
      <c r="M3" s="353"/>
      <c r="N3" s="294"/>
      <c r="P3" s="353" t="s">
        <v>168</v>
      </c>
      <c r="Q3" s="353"/>
    </row>
    <row r="4" spans="1:17" x14ac:dyDescent="0.3">
      <c r="C4" s="23" t="s">
        <v>582</v>
      </c>
      <c r="D4" s="23" t="s">
        <v>144</v>
      </c>
      <c r="E4" s="23" t="s">
        <v>146</v>
      </c>
      <c r="F4" s="23" t="s">
        <v>171</v>
      </c>
      <c r="H4" s="23" t="s">
        <v>144</v>
      </c>
      <c r="I4" s="23" t="s">
        <v>171</v>
      </c>
      <c r="K4" s="23" t="s">
        <v>583</v>
      </c>
      <c r="L4" s="23" t="s">
        <v>144</v>
      </c>
      <c r="M4" s="23" t="s">
        <v>146</v>
      </c>
      <c r="N4" s="23" t="s">
        <v>171</v>
      </c>
      <c r="P4" s="23" t="s">
        <v>144</v>
      </c>
      <c r="Q4" s="23" t="s">
        <v>171</v>
      </c>
    </row>
    <row r="5" spans="1:17" x14ac:dyDescent="0.3">
      <c r="C5" s="27">
        <v>1</v>
      </c>
      <c r="D5" s="26" t="s">
        <v>584</v>
      </c>
      <c r="E5" s="277" t="s">
        <v>585</v>
      </c>
      <c r="F5" s="40">
        <v>2.5000000000000001E-2</v>
      </c>
      <c r="H5" s="30"/>
      <c r="I5" s="31"/>
      <c r="K5" s="42">
        <v>1</v>
      </c>
      <c r="L5" s="26" t="s">
        <v>586</v>
      </c>
      <c r="M5" s="277" t="s">
        <v>587</v>
      </c>
      <c r="N5" s="40">
        <v>0.05</v>
      </c>
      <c r="P5" s="30"/>
      <c r="Q5" s="31"/>
    </row>
    <row r="6" spans="1:17" x14ac:dyDescent="0.3">
      <c r="C6" s="27">
        <v>2</v>
      </c>
      <c r="D6" s="26" t="s">
        <v>588</v>
      </c>
      <c r="E6" s="277" t="s">
        <v>589</v>
      </c>
      <c r="F6" s="40">
        <v>0.05</v>
      </c>
      <c r="H6" s="30"/>
      <c r="I6" s="31"/>
      <c r="K6" s="42">
        <v>2</v>
      </c>
      <c r="L6" s="26" t="s">
        <v>590</v>
      </c>
      <c r="M6" s="277" t="s">
        <v>591</v>
      </c>
      <c r="N6" s="40">
        <v>0.1</v>
      </c>
      <c r="P6" s="30"/>
      <c r="Q6" s="31"/>
    </row>
    <row r="7" spans="1:17" x14ac:dyDescent="0.3">
      <c r="C7" s="27">
        <v>3</v>
      </c>
      <c r="D7" s="26" t="s">
        <v>592</v>
      </c>
      <c r="E7" s="277" t="s">
        <v>593</v>
      </c>
      <c r="F7" s="40">
        <v>0.1</v>
      </c>
      <c r="H7" s="30"/>
      <c r="I7" s="31"/>
      <c r="K7" s="42">
        <v>3</v>
      </c>
      <c r="L7" s="26" t="s">
        <v>594</v>
      </c>
      <c r="M7" s="277" t="s">
        <v>595</v>
      </c>
      <c r="N7" s="40">
        <v>0.2</v>
      </c>
      <c r="P7" s="30"/>
      <c r="Q7" s="31"/>
    </row>
    <row r="8" spans="1:17" x14ac:dyDescent="0.3">
      <c r="C8" s="27">
        <v>4</v>
      </c>
      <c r="D8" s="26" t="s">
        <v>596</v>
      </c>
      <c r="E8" s="277" t="s">
        <v>597</v>
      </c>
      <c r="F8" s="40">
        <v>0.2</v>
      </c>
      <c r="H8" s="30"/>
      <c r="I8" s="31"/>
      <c r="K8" s="42">
        <v>4</v>
      </c>
      <c r="L8" s="26" t="s">
        <v>598</v>
      </c>
      <c r="M8" s="277" t="s">
        <v>599</v>
      </c>
      <c r="N8" s="40">
        <v>0.3</v>
      </c>
      <c r="P8" s="30"/>
      <c r="Q8" s="31"/>
    </row>
    <row r="9" spans="1:17" x14ac:dyDescent="0.3">
      <c r="C9" s="27">
        <v>5</v>
      </c>
      <c r="D9" s="26" t="s">
        <v>600</v>
      </c>
      <c r="E9" s="277" t="s">
        <v>601</v>
      </c>
      <c r="F9" s="40">
        <v>0.25</v>
      </c>
      <c r="H9" s="30"/>
      <c r="I9" s="31"/>
      <c r="K9" s="42">
        <v>5</v>
      </c>
      <c r="L9" s="26" t="s">
        <v>602</v>
      </c>
      <c r="M9" s="277" t="s">
        <v>603</v>
      </c>
      <c r="N9" s="40">
        <v>0.4</v>
      </c>
      <c r="P9" s="30"/>
      <c r="Q9" s="31"/>
    </row>
    <row r="10" spans="1:17" x14ac:dyDescent="0.3">
      <c r="C10" s="27">
        <v>6</v>
      </c>
      <c r="D10" s="26" t="s">
        <v>604</v>
      </c>
      <c r="E10" s="277" t="s">
        <v>605</v>
      </c>
      <c r="F10" s="40">
        <v>0.35</v>
      </c>
      <c r="H10" s="30"/>
      <c r="I10" s="31"/>
      <c r="K10" s="42">
        <v>6</v>
      </c>
      <c r="L10" s="26" t="s">
        <v>606</v>
      </c>
      <c r="M10" s="277" t="s">
        <v>607</v>
      </c>
      <c r="N10" s="40">
        <v>0.5</v>
      </c>
      <c r="P10" s="30"/>
      <c r="Q10" s="31"/>
    </row>
    <row r="11" spans="1:17" x14ac:dyDescent="0.3">
      <c r="C11" s="27">
        <v>7</v>
      </c>
      <c r="D11" s="26" t="s">
        <v>608</v>
      </c>
      <c r="E11" s="277" t="s">
        <v>609</v>
      </c>
      <c r="F11" s="40">
        <v>0.4</v>
      </c>
      <c r="H11" s="30"/>
      <c r="I11" s="31"/>
      <c r="K11" s="42">
        <v>7</v>
      </c>
      <c r="L11" s="26" t="s">
        <v>610</v>
      </c>
      <c r="M11" s="277" t="s">
        <v>611</v>
      </c>
      <c r="N11" s="40">
        <v>0.1</v>
      </c>
      <c r="P11" s="30"/>
      <c r="Q11" s="31"/>
    </row>
    <row r="12" spans="1:17" x14ac:dyDescent="0.3">
      <c r="C12" s="27">
        <v>8</v>
      </c>
      <c r="D12" s="26" t="s">
        <v>612</v>
      </c>
      <c r="E12" s="277" t="s">
        <v>613</v>
      </c>
      <c r="F12" s="40">
        <v>0.7</v>
      </c>
      <c r="H12" s="30"/>
      <c r="I12" s="31"/>
      <c r="K12" s="42">
        <v>8</v>
      </c>
      <c r="L12" s="26" t="s">
        <v>614</v>
      </c>
      <c r="M12" s="277" t="s">
        <v>615</v>
      </c>
      <c r="N12" s="40">
        <v>0.15</v>
      </c>
      <c r="P12" s="30"/>
      <c r="Q12" s="31"/>
    </row>
    <row r="13" spans="1:17" x14ac:dyDescent="0.3">
      <c r="C13" s="27">
        <v>9</v>
      </c>
      <c r="D13" s="26" t="s">
        <v>616</v>
      </c>
      <c r="E13" s="277" t="s">
        <v>617</v>
      </c>
      <c r="F13" s="40">
        <v>1.1000000000000001</v>
      </c>
      <c r="H13" s="30"/>
      <c r="I13" s="31"/>
      <c r="K13" s="42">
        <v>9</v>
      </c>
      <c r="L13" s="26" t="s">
        <v>618</v>
      </c>
      <c r="M13" s="277" t="s">
        <v>619</v>
      </c>
      <c r="N13" s="40">
        <v>0.2</v>
      </c>
      <c r="P13" s="30"/>
      <c r="Q13" s="31"/>
    </row>
    <row r="14" spans="1:17" x14ac:dyDescent="0.3">
      <c r="C14" s="27">
        <v>10</v>
      </c>
      <c r="D14" s="26" t="s">
        <v>620</v>
      </c>
      <c r="E14" s="277" t="s">
        <v>621</v>
      </c>
      <c r="F14" s="40">
        <v>7.4999999999999997E-2</v>
      </c>
      <c r="H14" s="30"/>
      <c r="I14" s="31"/>
      <c r="K14" s="42">
        <v>10</v>
      </c>
      <c r="L14" s="26" t="s">
        <v>622</v>
      </c>
      <c r="M14" s="277" t="s">
        <v>623</v>
      </c>
      <c r="N14" s="40">
        <v>0.3</v>
      </c>
      <c r="P14" s="30"/>
      <c r="Q14" s="31"/>
    </row>
    <row r="15" spans="1:17" x14ac:dyDescent="0.3">
      <c r="C15" s="27">
        <v>11</v>
      </c>
      <c r="D15" s="26" t="s">
        <v>624</v>
      </c>
      <c r="E15" s="277" t="s">
        <v>625</v>
      </c>
      <c r="F15" s="40">
        <v>0.1</v>
      </c>
      <c r="H15" s="30"/>
      <c r="I15" s="31"/>
      <c r="K15" s="42">
        <v>11</v>
      </c>
      <c r="L15" s="26" t="s">
        <v>626</v>
      </c>
      <c r="M15" s="277" t="s">
        <v>627</v>
      </c>
      <c r="N15" s="40">
        <v>0.25</v>
      </c>
      <c r="P15" s="30"/>
      <c r="Q15" s="31"/>
    </row>
    <row r="16" spans="1:17" x14ac:dyDescent="0.3">
      <c r="C16" s="27">
        <v>12</v>
      </c>
      <c r="D16" s="26" t="s">
        <v>628</v>
      </c>
      <c r="E16" s="277" t="s">
        <v>629</v>
      </c>
      <c r="F16" s="40">
        <v>0.15</v>
      </c>
      <c r="H16" s="30"/>
      <c r="I16" s="31"/>
      <c r="K16" s="42">
        <v>12</v>
      </c>
      <c r="L16" s="26" t="s">
        <v>630</v>
      </c>
      <c r="M16" s="277" t="s">
        <v>631</v>
      </c>
      <c r="N16" s="40">
        <v>0.35</v>
      </c>
      <c r="P16" s="30"/>
      <c r="Q16" s="31"/>
    </row>
    <row r="17" spans="3:17" x14ac:dyDescent="0.3">
      <c r="C17" s="27">
        <v>13</v>
      </c>
      <c r="D17" s="26" t="s">
        <v>632</v>
      </c>
      <c r="E17" s="277" t="s">
        <v>633</v>
      </c>
      <c r="F17" s="40">
        <v>0.25</v>
      </c>
      <c r="H17" s="30"/>
      <c r="I17" s="31"/>
      <c r="K17" s="42">
        <v>13</v>
      </c>
      <c r="L17" s="26" t="s">
        <v>634</v>
      </c>
      <c r="M17" s="277" t="s">
        <v>635</v>
      </c>
      <c r="N17" s="40">
        <v>0.45</v>
      </c>
      <c r="P17" s="30"/>
      <c r="Q17" s="31"/>
    </row>
    <row r="18" spans="3:17" x14ac:dyDescent="0.3">
      <c r="C18" s="27">
        <v>14</v>
      </c>
      <c r="D18" s="26" t="s">
        <v>636</v>
      </c>
      <c r="E18" s="277" t="s">
        <v>637</v>
      </c>
      <c r="F18" s="40">
        <v>0.3</v>
      </c>
      <c r="H18" s="30"/>
      <c r="I18" s="31"/>
      <c r="K18" s="42">
        <v>14</v>
      </c>
      <c r="L18" s="26" t="s">
        <v>638</v>
      </c>
      <c r="M18" s="277" t="s">
        <v>639</v>
      </c>
      <c r="N18" s="40">
        <v>0.55000000000000004</v>
      </c>
      <c r="P18" s="30"/>
      <c r="Q18" s="31"/>
    </row>
    <row r="19" spans="3:17" x14ac:dyDescent="0.3">
      <c r="C19" s="27">
        <v>15</v>
      </c>
      <c r="D19" s="26" t="s">
        <v>640</v>
      </c>
      <c r="E19" s="277" t="s">
        <v>641</v>
      </c>
      <c r="F19" s="40">
        <v>0.3</v>
      </c>
      <c r="H19" s="30"/>
      <c r="I19" s="31"/>
      <c r="K19" s="42">
        <v>15</v>
      </c>
      <c r="L19" s="26" t="s">
        <v>642</v>
      </c>
      <c r="M19" s="277" t="s">
        <v>643</v>
      </c>
      <c r="N19" s="40">
        <v>0.35</v>
      </c>
      <c r="P19" s="30"/>
      <c r="Q19" s="31"/>
    </row>
    <row r="20" spans="3:17" x14ac:dyDescent="0.3">
      <c r="C20" s="27">
        <v>16</v>
      </c>
      <c r="D20" s="26" t="s">
        <v>644</v>
      </c>
      <c r="E20" s="277" t="s">
        <v>645</v>
      </c>
      <c r="F20" s="40">
        <v>0.4</v>
      </c>
      <c r="H20" s="30"/>
      <c r="I20" s="31"/>
      <c r="K20" s="42">
        <v>16</v>
      </c>
      <c r="L20" s="26" t="s">
        <v>646</v>
      </c>
      <c r="M20" s="277" t="s">
        <v>647</v>
      </c>
      <c r="N20" s="40">
        <v>0.55000000000000004</v>
      </c>
      <c r="P20" s="30"/>
      <c r="Q20" s="31"/>
    </row>
    <row r="21" spans="3:17" x14ac:dyDescent="0.3">
      <c r="C21" s="27">
        <v>17</v>
      </c>
      <c r="D21" s="26" t="s">
        <v>648</v>
      </c>
      <c r="E21" s="277" t="s">
        <v>649</v>
      </c>
      <c r="F21" s="40">
        <v>0.5</v>
      </c>
      <c r="H21" s="30"/>
      <c r="I21" s="31"/>
      <c r="K21" s="42">
        <v>18</v>
      </c>
      <c r="L21" s="26" t="s">
        <v>650</v>
      </c>
      <c r="M21" s="277" t="s">
        <v>651</v>
      </c>
      <c r="N21" s="40">
        <v>0.1</v>
      </c>
      <c r="P21" s="30"/>
      <c r="Q21" s="31"/>
    </row>
    <row r="22" spans="3:17" ht="23.5" x14ac:dyDescent="0.3">
      <c r="C22" s="27">
        <v>18</v>
      </c>
      <c r="D22" s="26" t="s">
        <v>652</v>
      </c>
      <c r="E22" s="277" t="s">
        <v>653</v>
      </c>
      <c r="F22" s="40">
        <v>0.6</v>
      </c>
      <c r="H22" s="30"/>
      <c r="I22" s="31"/>
      <c r="K22" s="42">
        <v>19</v>
      </c>
      <c r="L22" s="26" t="s">
        <v>654</v>
      </c>
      <c r="M22" s="277" t="s">
        <v>655</v>
      </c>
      <c r="N22" s="40">
        <v>0.15</v>
      </c>
      <c r="P22" s="30"/>
      <c r="Q22" s="31"/>
    </row>
    <row r="23" spans="3:17" ht="23.5" x14ac:dyDescent="0.3">
      <c r="C23" s="27">
        <v>19</v>
      </c>
      <c r="D23" s="26" t="s">
        <v>656</v>
      </c>
      <c r="E23" s="277" t="s">
        <v>657</v>
      </c>
      <c r="F23" s="40">
        <v>0.45</v>
      </c>
      <c r="H23" s="30"/>
      <c r="I23" s="31"/>
      <c r="K23" s="42">
        <v>20</v>
      </c>
      <c r="L23" s="26" t="s">
        <v>658</v>
      </c>
      <c r="M23" s="277" t="s">
        <v>659</v>
      </c>
      <c r="N23" s="40">
        <v>0.2</v>
      </c>
      <c r="P23" s="30"/>
      <c r="Q23" s="31"/>
    </row>
    <row r="24" spans="3:17" x14ac:dyDescent="0.3">
      <c r="C24" s="27">
        <v>20</v>
      </c>
      <c r="D24" s="26" t="s">
        <v>660</v>
      </c>
      <c r="E24" s="277" t="s">
        <v>661</v>
      </c>
      <c r="F24" s="40">
        <v>0.55000000000000004</v>
      </c>
      <c r="H24" s="30"/>
      <c r="I24" s="31"/>
      <c r="K24" s="42">
        <v>21</v>
      </c>
      <c r="L24" s="26" t="s">
        <v>338</v>
      </c>
      <c r="M24" s="277" t="s">
        <v>662</v>
      </c>
      <c r="N24" s="40">
        <v>0.1</v>
      </c>
      <c r="P24" s="30"/>
      <c r="Q24" s="31"/>
    </row>
    <row r="25" spans="3:17" ht="23.5" x14ac:dyDescent="0.3">
      <c r="C25" s="27">
        <v>21</v>
      </c>
      <c r="D25" s="26" t="s">
        <v>663</v>
      </c>
      <c r="E25" s="277" t="s">
        <v>664</v>
      </c>
      <c r="F25" s="40">
        <v>0.5</v>
      </c>
      <c r="H25" s="30"/>
      <c r="I25" s="31"/>
      <c r="K25" s="42">
        <v>22</v>
      </c>
      <c r="L25" s="26" t="s">
        <v>665</v>
      </c>
      <c r="M25" s="277" t="s">
        <v>666</v>
      </c>
      <c r="N25" s="40">
        <v>0.15</v>
      </c>
      <c r="P25" s="30"/>
      <c r="Q25" s="31"/>
    </row>
    <row r="26" spans="3:17" ht="23.5" x14ac:dyDescent="0.3">
      <c r="C26" s="27">
        <v>22</v>
      </c>
      <c r="D26" s="26" t="s">
        <v>667</v>
      </c>
      <c r="E26" s="277" t="s">
        <v>668</v>
      </c>
      <c r="F26" s="40">
        <v>0.6</v>
      </c>
      <c r="H26" s="30"/>
      <c r="I26" s="31"/>
      <c r="K26" s="42">
        <v>23</v>
      </c>
      <c r="L26" s="26" t="s">
        <v>669</v>
      </c>
      <c r="M26" s="277" t="s">
        <v>670</v>
      </c>
      <c r="N26" s="40">
        <v>0.2</v>
      </c>
      <c r="P26" s="30"/>
      <c r="Q26" s="31"/>
    </row>
    <row r="27" spans="3:17" x14ac:dyDescent="0.3">
      <c r="C27" s="27">
        <v>23</v>
      </c>
      <c r="D27" s="26" t="s">
        <v>671</v>
      </c>
      <c r="E27" s="277" t="s">
        <v>672</v>
      </c>
      <c r="F27" s="40">
        <v>0.55000000000000004</v>
      </c>
      <c r="H27" s="30"/>
      <c r="I27" s="31"/>
      <c r="K27" s="42">
        <v>25</v>
      </c>
      <c r="L27" s="26" t="s">
        <v>673</v>
      </c>
      <c r="M27" s="277" t="s">
        <v>674</v>
      </c>
      <c r="N27" s="40">
        <v>0.3</v>
      </c>
      <c r="P27" s="30"/>
      <c r="Q27" s="31"/>
    </row>
    <row r="28" spans="3:17" x14ac:dyDescent="0.3">
      <c r="C28" s="27">
        <v>24</v>
      </c>
      <c r="D28" s="26" t="s">
        <v>675</v>
      </c>
      <c r="E28" s="277" t="s">
        <v>676</v>
      </c>
      <c r="F28" s="40">
        <v>0.7</v>
      </c>
      <c r="H28" s="30"/>
      <c r="I28" s="31"/>
      <c r="K28" s="42">
        <v>26</v>
      </c>
      <c r="L28" s="26" t="s">
        <v>677</v>
      </c>
      <c r="M28" s="277" t="s">
        <v>678</v>
      </c>
      <c r="N28" s="40">
        <v>0.4</v>
      </c>
      <c r="P28" s="30"/>
      <c r="Q28" s="31"/>
    </row>
    <row r="29" spans="3:17" x14ac:dyDescent="0.3">
      <c r="C29" s="27">
        <v>25</v>
      </c>
      <c r="D29" s="26" t="s">
        <v>679</v>
      </c>
      <c r="E29" s="277" t="s">
        <v>680</v>
      </c>
      <c r="F29" s="40">
        <v>0.6</v>
      </c>
      <c r="H29" s="30"/>
      <c r="I29" s="31"/>
      <c r="K29" s="42">
        <v>27</v>
      </c>
      <c r="L29" s="26" t="s">
        <v>681</v>
      </c>
      <c r="M29" s="277" t="s">
        <v>682</v>
      </c>
      <c r="N29" s="40">
        <v>0.5</v>
      </c>
      <c r="P29" s="30"/>
      <c r="Q29" s="31"/>
    </row>
    <row r="30" spans="3:17" x14ac:dyDescent="0.3">
      <c r="C30" s="27">
        <v>26</v>
      </c>
      <c r="D30" s="26" t="s">
        <v>683</v>
      </c>
      <c r="E30" s="277" t="s">
        <v>684</v>
      </c>
      <c r="F30" s="40">
        <v>0.7</v>
      </c>
      <c r="H30" s="30"/>
      <c r="I30" s="31"/>
      <c r="K30" s="42">
        <v>28</v>
      </c>
      <c r="L30" s="26" t="s">
        <v>685</v>
      </c>
      <c r="M30" s="277" t="s">
        <v>686</v>
      </c>
      <c r="N30" s="40">
        <v>0.6</v>
      </c>
      <c r="P30" s="30"/>
      <c r="Q30" s="31"/>
    </row>
    <row r="31" spans="3:17" ht="23.5" x14ac:dyDescent="0.3">
      <c r="C31" s="27">
        <v>27</v>
      </c>
      <c r="D31" s="26" t="s">
        <v>687</v>
      </c>
      <c r="E31" s="277" t="s">
        <v>688</v>
      </c>
      <c r="F31" s="40">
        <v>0.625</v>
      </c>
      <c r="H31" s="30"/>
      <c r="I31" s="31"/>
      <c r="K31" s="42">
        <v>29</v>
      </c>
      <c r="L31" s="26" t="s">
        <v>689</v>
      </c>
      <c r="M31" s="277" t="s">
        <v>690</v>
      </c>
      <c r="N31" s="40">
        <v>0.4</v>
      </c>
      <c r="P31" s="30"/>
      <c r="Q31" s="31"/>
    </row>
    <row r="32" spans="3:17" ht="23.5" x14ac:dyDescent="0.3">
      <c r="C32" s="27">
        <v>28</v>
      </c>
      <c r="D32" s="26" t="s">
        <v>691</v>
      </c>
      <c r="E32" s="277" t="s">
        <v>692</v>
      </c>
      <c r="F32" s="40">
        <v>0.75</v>
      </c>
      <c r="H32" s="30"/>
      <c r="I32" s="31"/>
      <c r="K32" s="42">
        <v>30</v>
      </c>
      <c r="L32" s="26" t="s">
        <v>693</v>
      </c>
      <c r="M32" s="277" t="s">
        <v>694</v>
      </c>
      <c r="N32" s="40">
        <v>0.5</v>
      </c>
      <c r="P32" s="30"/>
      <c r="Q32" s="31"/>
    </row>
    <row r="33" spans="3:17" ht="23.5" x14ac:dyDescent="0.3">
      <c r="C33" s="27">
        <v>29</v>
      </c>
      <c r="D33" s="26" t="s">
        <v>695</v>
      </c>
      <c r="E33" s="277" t="s">
        <v>696</v>
      </c>
      <c r="F33" s="40">
        <v>0.9</v>
      </c>
      <c r="H33" s="30"/>
      <c r="I33" s="31"/>
      <c r="K33" s="42">
        <v>31</v>
      </c>
      <c r="L33" s="26" t="s">
        <v>697</v>
      </c>
      <c r="M33" s="277" t="s">
        <v>698</v>
      </c>
      <c r="N33" s="40">
        <v>0.6</v>
      </c>
      <c r="P33" s="30"/>
      <c r="Q33" s="31"/>
    </row>
    <row r="34" spans="3:17" ht="23.5" x14ac:dyDescent="0.3">
      <c r="C34" s="27">
        <v>30</v>
      </c>
      <c r="D34" s="26" t="s">
        <v>699</v>
      </c>
      <c r="E34" s="277" t="s">
        <v>700</v>
      </c>
      <c r="F34" s="40">
        <v>1.1000000000000001</v>
      </c>
      <c r="H34" s="30"/>
      <c r="I34" s="31"/>
      <c r="K34" s="42">
        <v>32</v>
      </c>
      <c r="L34" s="26" t="s">
        <v>701</v>
      </c>
      <c r="M34" s="277" t="s">
        <v>702</v>
      </c>
      <c r="N34" s="40">
        <v>0.7</v>
      </c>
      <c r="P34" s="30"/>
      <c r="Q34" s="31"/>
    </row>
    <row r="35" spans="3:17" ht="23.5" x14ac:dyDescent="0.3">
      <c r="C35" s="27">
        <v>31</v>
      </c>
      <c r="D35" s="26" t="s">
        <v>703</v>
      </c>
      <c r="E35" s="277" t="s">
        <v>704</v>
      </c>
      <c r="F35" s="40">
        <v>1.25</v>
      </c>
      <c r="H35" s="30"/>
      <c r="I35" s="31"/>
      <c r="K35" s="42">
        <v>34</v>
      </c>
      <c r="L35" s="26" t="s">
        <v>705</v>
      </c>
      <c r="M35" s="277" t="s">
        <v>706</v>
      </c>
      <c r="N35" s="40">
        <v>0.75</v>
      </c>
      <c r="P35" s="30"/>
      <c r="Q35" s="31"/>
    </row>
    <row r="36" spans="3:17" ht="23.5" x14ac:dyDescent="0.3">
      <c r="C36" s="27">
        <v>33</v>
      </c>
      <c r="D36" s="26" t="s">
        <v>707</v>
      </c>
      <c r="E36" s="277" t="s">
        <v>708</v>
      </c>
      <c r="F36" s="40">
        <v>1.5</v>
      </c>
      <c r="H36" s="30"/>
      <c r="I36" s="31"/>
      <c r="K36" s="42">
        <v>35</v>
      </c>
      <c r="L36" s="26" t="s">
        <v>709</v>
      </c>
      <c r="M36" s="277" t="s">
        <v>710</v>
      </c>
      <c r="N36" s="40">
        <v>0.9</v>
      </c>
      <c r="P36" s="30"/>
      <c r="Q36" s="31"/>
    </row>
    <row r="37" spans="3:17" x14ac:dyDescent="0.3">
      <c r="C37" s="27">
        <v>34</v>
      </c>
      <c r="D37" s="26" t="s">
        <v>711</v>
      </c>
      <c r="E37" s="277" t="s">
        <v>712</v>
      </c>
      <c r="F37" s="40">
        <v>0.65</v>
      </c>
      <c r="H37" s="30"/>
      <c r="I37" s="31"/>
      <c r="K37" s="42">
        <v>36</v>
      </c>
      <c r="L37" s="26" t="s">
        <v>713</v>
      </c>
      <c r="M37" s="288" t="s">
        <v>714</v>
      </c>
      <c r="N37" s="40">
        <v>1.05</v>
      </c>
      <c r="P37" s="30"/>
      <c r="Q37" s="31"/>
    </row>
    <row r="38" spans="3:17" ht="23.5" x14ac:dyDescent="0.3">
      <c r="C38" s="27">
        <v>35</v>
      </c>
      <c r="D38" s="26" t="s">
        <v>715</v>
      </c>
      <c r="E38" s="277" t="s">
        <v>716</v>
      </c>
      <c r="F38" s="40">
        <v>0.75</v>
      </c>
      <c r="H38" s="30"/>
      <c r="I38" s="31"/>
      <c r="K38" s="42">
        <v>37</v>
      </c>
      <c r="L38" s="26" t="s">
        <v>717</v>
      </c>
      <c r="M38" s="277" t="s">
        <v>718</v>
      </c>
      <c r="N38" s="40">
        <v>0.2</v>
      </c>
      <c r="P38" s="30"/>
      <c r="Q38" s="31"/>
    </row>
    <row r="39" spans="3:17" x14ac:dyDescent="0.3">
      <c r="C39" s="27">
        <v>36</v>
      </c>
      <c r="D39" s="26" t="s">
        <v>719</v>
      </c>
      <c r="E39" s="277" t="s">
        <v>720</v>
      </c>
      <c r="F39" s="40">
        <v>1</v>
      </c>
      <c r="H39" s="30"/>
      <c r="I39" s="31"/>
      <c r="K39" s="42"/>
      <c r="L39" s="273"/>
      <c r="M39" s="279"/>
      <c r="N39" s="40"/>
      <c r="P39" s="30"/>
      <c r="Q39" s="31"/>
    </row>
    <row r="40" spans="3:17" x14ac:dyDescent="0.3">
      <c r="C40" s="27">
        <v>37</v>
      </c>
      <c r="D40" s="26" t="s">
        <v>721</v>
      </c>
      <c r="E40" s="277" t="s">
        <v>722</v>
      </c>
      <c r="F40" s="40">
        <v>1.1000000000000001</v>
      </c>
      <c r="H40" s="30"/>
      <c r="I40" s="31"/>
      <c r="K40" s="42"/>
      <c r="L40" s="273"/>
      <c r="M40" s="279"/>
      <c r="N40" s="40"/>
      <c r="P40" s="30"/>
      <c r="Q40" s="31"/>
    </row>
    <row r="41" spans="3:17" x14ac:dyDescent="0.3">
      <c r="C41" s="27">
        <v>38</v>
      </c>
      <c r="D41" s="26" t="s">
        <v>723</v>
      </c>
      <c r="E41" s="277" t="s">
        <v>724</v>
      </c>
      <c r="F41" s="40">
        <v>0.67500000000000004</v>
      </c>
      <c r="H41" s="30"/>
      <c r="I41" s="31"/>
      <c r="K41" s="42"/>
      <c r="L41" s="273"/>
      <c r="M41" s="279"/>
      <c r="N41" s="40"/>
      <c r="P41" s="30"/>
      <c r="Q41" s="31"/>
    </row>
    <row r="42" spans="3:17" x14ac:dyDescent="0.3">
      <c r="C42" s="27">
        <v>39</v>
      </c>
      <c r="D42" s="26" t="s">
        <v>725</v>
      </c>
      <c r="E42" s="277" t="s">
        <v>726</v>
      </c>
      <c r="F42" s="40">
        <v>0.77500000000000002</v>
      </c>
      <c r="H42" s="30"/>
      <c r="I42" s="31"/>
      <c r="K42" s="42"/>
      <c r="L42" s="273"/>
      <c r="M42" s="279"/>
      <c r="N42" s="40"/>
      <c r="P42" s="30"/>
      <c r="Q42" s="31"/>
    </row>
    <row r="43" spans="3:17" x14ac:dyDescent="0.3">
      <c r="C43" s="27">
        <v>40</v>
      </c>
      <c r="D43" s="26" t="s">
        <v>727</v>
      </c>
      <c r="E43" s="277" t="s">
        <v>728</v>
      </c>
      <c r="F43" s="40">
        <v>1.2</v>
      </c>
      <c r="H43" s="30"/>
      <c r="I43" s="31"/>
      <c r="K43" s="42"/>
      <c r="L43" s="26"/>
      <c r="M43" s="277"/>
      <c r="N43" s="40"/>
      <c r="P43" s="30"/>
      <c r="Q43" s="31"/>
    </row>
    <row r="44" spans="3:17" x14ac:dyDescent="0.3">
      <c r="C44" s="27">
        <v>41</v>
      </c>
      <c r="D44" s="26" t="s">
        <v>729</v>
      </c>
      <c r="E44" s="277" t="s">
        <v>730</v>
      </c>
      <c r="F44" s="40">
        <v>1.3</v>
      </c>
      <c r="H44" s="30"/>
      <c r="I44" s="31"/>
      <c r="K44" s="42"/>
      <c r="L44" s="26"/>
      <c r="M44" s="277"/>
      <c r="N44" s="40"/>
      <c r="P44" s="30"/>
      <c r="Q44" s="31"/>
    </row>
    <row r="45" spans="3:17" x14ac:dyDescent="0.3">
      <c r="C45" s="29">
        <v>42</v>
      </c>
      <c r="D45" s="26" t="s">
        <v>731</v>
      </c>
      <c r="E45" s="277" t="s">
        <v>732</v>
      </c>
      <c r="F45" s="41">
        <v>1.4</v>
      </c>
      <c r="H45" s="30"/>
      <c r="I45" s="31"/>
      <c r="K45" s="50"/>
      <c r="L45" s="54"/>
      <c r="M45" s="278"/>
      <c r="N45" s="53"/>
      <c r="P45" s="30"/>
      <c r="Q45" s="31"/>
    </row>
    <row r="46" spans="3:17" x14ac:dyDescent="0.3">
      <c r="C46" s="27">
        <v>43</v>
      </c>
      <c r="D46" s="26" t="s">
        <v>733</v>
      </c>
      <c r="E46" s="277" t="s">
        <v>734</v>
      </c>
      <c r="F46" s="40">
        <v>0.8</v>
      </c>
      <c r="H46" s="30"/>
      <c r="I46" s="31"/>
      <c r="K46" s="50"/>
      <c r="L46" s="54"/>
      <c r="M46" s="278"/>
      <c r="N46" s="53"/>
      <c r="P46" s="30"/>
      <c r="Q46" s="31"/>
    </row>
    <row r="47" spans="3:17" x14ac:dyDescent="0.3">
      <c r="C47" s="27">
        <v>44</v>
      </c>
      <c r="D47" s="26" t="s">
        <v>735</v>
      </c>
      <c r="E47" s="277" t="s">
        <v>736</v>
      </c>
      <c r="F47" s="40">
        <v>0.97499999999999998</v>
      </c>
      <c r="H47" s="30"/>
      <c r="I47" s="31"/>
      <c r="K47" s="50"/>
      <c r="L47" s="54"/>
      <c r="M47" s="278"/>
      <c r="N47" s="53"/>
      <c r="P47" s="30"/>
      <c r="Q47" s="31"/>
    </row>
    <row r="48" spans="3:17" x14ac:dyDescent="0.3">
      <c r="C48" s="27">
        <v>45</v>
      </c>
      <c r="D48" s="26" t="s">
        <v>737</v>
      </c>
      <c r="E48" s="277" t="s">
        <v>738</v>
      </c>
      <c r="F48" s="40">
        <v>0.9</v>
      </c>
      <c r="H48" s="30"/>
      <c r="I48" s="31"/>
      <c r="K48" s="50"/>
      <c r="L48" s="54"/>
      <c r="M48" s="278"/>
      <c r="N48" s="53"/>
      <c r="P48" s="30"/>
      <c r="Q48" s="31"/>
    </row>
    <row r="49" spans="3:17" x14ac:dyDescent="0.3">
      <c r="C49" s="27">
        <v>46</v>
      </c>
      <c r="D49" s="26" t="s">
        <v>739</v>
      </c>
      <c r="E49" s="277" t="s">
        <v>740</v>
      </c>
      <c r="F49" s="40">
        <v>1.7</v>
      </c>
      <c r="H49" s="30"/>
      <c r="I49" s="31"/>
      <c r="K49" s="50"/>
      <c r="L49" s="54"/>
      <c r="M49" s="278"/>
      <c r="N49" s="53"/>
      <c r="P49" s="30"/>
      <c r="Q49" s="31"/>
    </row>
    <row r="50" spans="3:17" x14ac:dyDescent="0.3">
      <c r="C50" s="27">
        <v>47</v>
      </c>
      <c r="D50" s="26" t="s">
        <v>741</v>
      </c>
      <c r="E50" s="277" t="s">
        <v>742</v>
      </c>
      <c r="F50" s="40">
        <v>1.1000000000000001</v>
      </c>
      <c r="H50" s="30"/>
      <c r="I50" s="31"/>
      <c r="K50" s="50"/>
      <c r="L50" s="54"/>
      <c r="M50" s="278"/>
      <c r="N50" s="53"/>
      <c r="P50" s="30"/>
      <c r="Q50" s="31"/>
    </row>
    <row r="51" spans="3:17" x14ac:dyDescent="0.3">
      <c r="C51" s="27">
        <v>48</v>
      </c>
      <c r="D51" s="26" t="s">
        <v>743</v>
      </c>
      <c r="E51" s="277" t="s">
        <v>744</v>
      </c>
      <c r="F51" s="40">
        <v>1.8</v>
      </c>
      <c r="H51" s="30"/>
      <c r="I51" s="31"/>
      <c r="K51" s="50"/>
      <c r="L51" s="54"/>
      <c r="M51" s="278"/>
      <c r="N51" s="53"/>
      <c r="P51" s="30"/>
      <c r="Q51" s="31"/>
    </row>
    <row r="52" spans="3:17" ht="24.65" customHeight="1" x14ac:dyDescent="0.3">
      <c r="C52" s="27">
        <v>49</v>
      </c>
      <c r="D52" s="26" t="s">
        <v>745</v>
      </c>
      <c r="E52" s="277" t="s">
        <v>746</v>
      </c>
      <c r="F52" s="40">
        <v>1.2</v>
      </c>
      <c r="H52" s="30"/>
      <c r="I52" s="31"/>
      <c r="K52" s="50"/>
      <c r="L52" s="54"/>
      <c r="M52" s="278"/>
      <c r="N52" s="53"/>
      <c r="P52" s="30"/>
      <c r="Q52" s="31"/>
    </row>
    <row r="53" spans="3:17" x14ac:dyDescent="0.3">
      <c r="C53" s="27">
        <v>50</v>
      </c>
      <c r="D53" s="26" t="s">
        <v>747</v>
      </c>
      <c r="E53" s="277" t="s">
        <v>748</v>
      </c>
      <c r="F53" s="40">
        <v>1.3</v>
      </c>
      <c r="H53" s="30"/>
      <c r="I53" s="31"/>
      <c r="K53" s="50"/>
      <c r="L53" s="54"/>
      <c r="M53" s="278"/>
      <c r="N53" s="53"/>
      <c r="P53" s="30"/>
      <c r="Q53" s="31"/>
    </row>
    <row r="54" spans="3:17" x14ac:dyDescent="0.3">
      <c r="C54" s="27">
        <v>51</v>
      </c>
      <c r="D54" s="26" t="s">
        <v>749</v>
      </c>
      <c r="E54" s="277" t="s">
        <v>750</v>
      </c>
      <c r="F54" s="40">
        <v>1.75</v>
      </c>
      <c r="H54" s="30"/>
      <c r="I54" s="31"/>
      <c r="K54" s="50"/>
      <c r="L54" s="54"/>
      <c r="M54" s="278"/>
      <c r="N54" s="53"/>
      <c r="P54" s="30"/>
      <c r="Q54" s="31"/>
    </row>
    <row r="55" spans="3:17" ht="22.25" customHeight="1" x14ac:dyDescent="0.3">
      <c r="C55" s="27">
        <v>52</v>
      </c>
      <c r="D55" s="26" t="s">
        <v>751</v>
      </c>
      <c r="E55" s="277" t="s">
        <v>752</v>
      </c>
      <c r="F55" s="40">
        <v>1.85</v>
      </c>
      <c r="H55" s="30"/>
      <c r="I55" s="31"/>
      <c r="K55" s="50"/>
      <c r="L55" s="54"/>
      <c r="M55" s="278"/>
      <c r="N55" s="53"/>
      <c r="P55" s="30"/>
      <c r="Q55" s="31"/>
    </row>
    <row r="56" spans="3:17" x14ac:dyDescent="0.3">
      <c r="C56" s="27">
        <v>53</v>
      </c>
      <c r="D56" s="26" t="s">
        <v>753</v>
      </c>
      <c r="E56" s="277" t="s">
        <v>754</v>
      </c>
      <c r="F56" s="40">
        <v>1.6</v>
      </c>
      <c r="H56" s="30"/>
      <c r="I56" s="31"/>
      <c r="K56" s="50"/>
      <c r="L56" s="54"/>
      <c r="M56" s="278"/>
      <c r="N56" s="53"/>
      <c r="P56" s="30"/>
      <c r="Q56" s="31"/>
    </row>
    <row r="57" spans="3:17" x14ac:dyDescent="0.3">
      <c r="C57" s="27">
        <v>54</v>
      </c>
      <c r="D57" s="26" t="s">
        <v>755</v>
      </c>
      <c r="E57" s="277" t="s">
        <v>756</v>
      </c>
      <c r="F57" s="40">
        <v>2.1</v>
      </c>
      <c r="H57" s="30"/>
      <c r="I57" s="31"/>
      <c r="K57" s="50"/>
      <c r="L57" s="54"/>
      <c r="M57" s="278"/>
      <c r="N57" s="53"/>
      <c r="P57" s="30"/>
      <c r="Q57" s="31"/>
    </row>
    <row r="58" spans="3:17" ht="23.15" customHeight="1" x14ac:dyDescent="0.3">
      <c r="C58" s="27">
        <v>55</v>
      </c>
      <c r="D58" s="26" t="s">
        <v>757</v>
      </c>
      <c r="E58" s="277" t="s">
        <v>758</v>
      </c>
      <c r="F58" s="40">
        <v>2.2000000000000002</v>
      </c>
      <c r="H58" s="30"/>
      <c r="I58" s="31"/>
      <c r="K58" s="50"/>
      <c r="L58" s="54"/>
      <c r="M58" s="278"/>
      <c r="N58" s="53"/>
      <c r="P58" s="30"/>
      <c r="Q58" s="31"/>
    </row>
    <row r="59" spans="3:17" x14ac:dyDescent="0.3">
      <c r="C59" s="27">
        <v>56</v>
      </c>
      <c r="D59" s="26" t="s">
        <v>759</v>
      </c>
      <c r="E59" s="277" t="s">
        <v>760</v>
      </c>
      <c r="F59" s="40">
        <v>1.2</v>
      </c>
      <c r="H59" s="30"/>
      <c r="I59" s="31"/>
      <c r="K59" s="50"/>
      <c r="L59" s="54"/>
      <c r="M59" s="278"/>
      <c r="N59" s="53"/>
      <c r="P59" s="30"/>
      <c r="Q59" s="31"/>
    </row>
    <row r="60" spans="3:17" x14ac:dyDescent="0.3">
      <c r="C60" s="27">
        <v>57</v>
      </c>
      <c r="D60" s="26" t="s">
        <v>761</v>
      </c>
      <c r="E60" s="277" t="s">
        <v>762</v>
      </c>
      <c r="F60" s="40">
        <v>1.3</v>
      </c>
      <c r="H60" s="30"/>
      <c r="I60" s="31"/>
      <c r="K60" s="50"/>
      <c r="L60" s="54"/>
      <c r="M60" s="278"/>
      <c r="N60" s="53"/>
      <c r="P60" s="30"/>
      <c r="Q60" s="31"/>
    </row>
    <row r="61" spans="3:17" x14ac:dyDescent="0.3">
      <c r="C61" s="27">
        <v>58</v>
      </c>
      <c r="D61" s="26" t="s">
        <v>763</v>
      </c>
      <c r="E61" s="277" t="s">
        <v>764</v>
      </c>
      <c r="F61" s="40">
        <v>2</v>
      </c>
      <c r="H61" s="31"/>
      <c r="I61" s="31"/>
      <c r="K61" s="50"/>
      <c r="L61" s="54"/>
      <c r="M61" s="278"/>
      <c r="N61" s="53"/>
      <c r="P61" s="30"/>
      <c r="Q61" s="31"/>
    </row>
    <row r="62" spans="3:17" x14ac:dyDescent="0.3">
      <c r="C62" s="29">
        <v>59</v>
      </c>
      <c r="D62" s="26" t="s">
        <v>765</v>
      </c>
      <c r="E62" s="34" t="s">
        <v>766</v>
      </c>
      <c r="F62" s="41">
        <v>1.2</v>
      </c>
      <c r="H62" s="31"/>
      <c r="I62" s="31"/>
      <c r="K62" s="50"/>
      <c r="L62" s="54"/>
      <c r="M62" s="278"/>
      <c r="N62" s="53"/>
      <c r="P62" s="31"/>
      <c r="Q62" s="31"/>
    </row>
    <row r="63" spans="3:17" ht="29.15" customHeight="1" x14ac:dyDescent="0.3">
      <c r="C63" s="27">
        <v>60</v>
      </c>
      <c r="D63" s="26" t="s">
        <v>767</v>
      </c>
      <c r="E63" s="277" t="s">
        <v>768</v>
      </c>
      <c r="F63" s="40">
        <v>0.1</v>
      </c>
      <c r="H63" s="31"/>
      <c r="I63" s="31"/>
      <c r="K63" s="50"/>
      <c r="L63" s="54"/>
      <c r="M63" s="278"/>
      <c r="N63" s="53"/>
      <c r="P63" s="31"/>
      <c r="Q63" s="31"/>
    </row>
    <row r="64" spans="3:17" x14ac:dyDescent="0.3">
      <c r="C64" s="27">
        <v>61</v>
      </c>
      <c r="D64" s="26" t="s">
        <v>769</v>
      </c>
      <c r="E64" s="277" t="s">
        <v>770</v>
      </c>
      <c r="F64" s="40">
        <v>0.15</v>
      </c>
      <c r="H64" s="31"/>
      <c r="I64" s="31"/>
      <c r="K64" s="50"/>
      <c r="L64" s="54"/>
      <c r="M64" s="278"/>
      <c r="N64" s="53"/>
      <c r="P64" s="31"/>
      <c r="Q64" s="31"/>
    </row>
    <row r="65" spans="3:17" x14ac:dyDescent="0.3">
      <c r="C65" s="27">
        <v>62</v>
      </c>
      <c r="D65" s="26" t="s">
        <v>771</v>
      </c>
      <c r="E65" s="277" t="s">
        <v>772</v>
      </c>
      <c r="F65" s="40">
        <v>0.17499999999999999</v>
      </c>
      <c r="H65" s="31"/>
      <c r="I65" s="31"/>
      <c r="K65" s="50"/>
      <c r="L65" s="54"/>
      <c r="M65" s="278"/>
      <c r="N65" s="53"/>
      <c r="P65" s="31"/>
      <c r="Q65" s="31"/>
    </row>
    <row r="66" spans="3:17" x14ac:dyDescent="0.3">
      <c r="C66" s="27">
        <v>63</v>
      </c>
      <c r="D66" s="26" t="s">
        <v>773</v>
      </c>
      <c r="E66" s="277" t="s">
        <v>774</v>
      </c>
      <c r="F66" s="40">
        <v>0.1</v>
      </c>
      <c r="H66" s="31"/>
      <c r="I66" s="31"/>
      <c r="K66" s="50"/>
      <c r="L66" s="54"/>
      <c r="M66" s="278"/>
      <c r="N66" s="53"/>
      <c r="P66" s="31"/>
      <c r="Q66" s="31"/>
    </row>
    <row r="67" spans="3:17" x14ac:dyDescent="0.3">
      <c r="C67" s="27">
        <v>64</v>
      </c>
      <c r="D67" s="26" t="s">
        <v>775</v>
      </c>
      <c r="E67" s="277" t="s">
        <v>776</v>
      </c>
      <c r="F67" s="40">
        <v>0.15</v>
      </c>
      <c r="H67" s="31"/>
      <c r="I67" s="31"/>
      <c r="K67" s="50"/>
      <c r="L67" s="54"/>
      <c r="M67" s="278"/>
      <c r="N67" s="53"/>
      <c r="P67" s="31"/>
      <c r="Q67" s="31"/>
    </row>
    <row r="68" spans="3:17" x14ac:dyDescent="0.3">
      <c r="C68" s="27">
        <v>65</v>
      </c>
      <c r="D68" s="26" t="s">
        <v>777</v>
      </c>
      <c r="E68" s="277" t="s">
        <v>778</v>
      </c>
      <c r="F68" s="40">
        <v>0.17499999999999999</v>
      </c>
      <c r="H68" s="31"/>
      <c r="I68" s="31"/>
      <c r="K68" s="50"/>
      <c r="L68" s="54"/>
      <c r="M68" s="278"/>
      <c r="N68" s="53"/>
      <c r="P68" s="31"/>
      <c r="Q68" s="31"/>
    </row>
    <row r="69" spans="3:17" x14ac:dyDescent="0.3">
      <c r="C69" s="27">
        <v>66</v>
      </c>
      <c r="D69" s="26" t="s">
        <v>779</v>
      </c>
      <c r="E69" s="277" t="s">
        <v>780</v>
      </c>
      <c r="F69" s="40">
        <v>0.125</v>
      </c>
      <c r="H69" s="31"/>
      <c r="I69" s="31"/>
      <c r="K69" s="42"/>
      <c r="L69" s="26"/>
      <c r="M69" s="277"/>
      <c r="N69" s="40"/>
      <c r="P69" s="31"/>
      <c r="Q69" s="31"/>
    </row>
    <row r="70" spans="3:17" x14ac:dyDescent="0.3">
      <c r="C70" s="27">
        <v>67</v>
      </c>
      <c r="D70" s="26" t="s">
        <v>781</v>
      </c>
      <c r="E70" s="277" t="s">
        <v>782</v>
      </c>
      <c r="F70" s="40">
        <v>0.4</v>
      </c>
      <c r="H70" s="31"/>
      <c r="I70" s="31"/>
      <c r="K70" s="42"/>
      <c r="L70" s="26"/>
      <c r="M70" s="277"/>
      <c r="N70" s="40"/>
      <c r="P70" s="31"/>
      <c r="Q70" s="31"/>
    </row>
    <row r="71" spans="3:17" x14ac:dyDescent="0.3">
      <c r="C71" s="27"/>
      <c r="D71" s="26"/>
      <c r="E71" s="277"/>
      <c r="F71" s="40"/>
      <c r="H71" s="30"/>
      <c r="I71" s="287"/>
      <c r="K71" s="42"/>
      <c r="L71" s="26"/>
      <c r="M71" s="277"/>
      <c r="N71" s="40"/>
      <c r="P71" s="30"/>
      <c r="Q71" s="287"/>
    </row>
    <row r="72" spans="3:17" x14ac:dyDescent="0.3">
      <c r="C72" s="27"/>
      <c r="D72" s="26"/>
      <c r="E72" s="277"/>
      <c r="F72" s="40"/>
      <c r="H72" s="30"/>
      <c r="I72" s="287"/>
      <c r="K72" s="42"/>
      <c r="L72" s="26"/>
      <c r="M72" s="277"/>
      <c r="N72" s="40"/>
      <c r="P72" s="30"/>
      <c r="Q72" s="287"/>
    </row>
    <row r="73" spans="3:17" x14ac:dyDescent="0.3">
      <c r="C73" s="27"/>
      <c r="D73" s="26"/>
      <c r="E73" s="277"/>
      <c r="F73" s="40"/>
      <c r="H73" s="30"/>
      <c r="I73" s="287"/>
      <c r="K73" s="42"/>
      <c r="L73" s="26"/>
      <c r="M73" s="277"/>
      <c r="N73" s="40"/>
      <c r="P73" s="30"/>
      <c r="Q73" s="287"/>
    </row>
    <row r="74" spans="3:17" x14ac:dyDescent="0.3">
      <c r="C74" s="27"/>
      <c r="D74" s="54"/>
      <c r="E74" s="278"/>
      <c r="F74" s="53"/>
      <c r="H74" s="30"/>
      <c r="I74" s="287"/>
      <c r="K74" s="42"/>
      <c r="L74" s="26"/>
      <c r="M74" s="277"/>
      <c r="N74" s="40"/>
      <c r="P74" s="30"/>
      <c r="Q74" s="287"/>
    </row>
    <row r="75" spans="3:17" x14ac:dyDescent="0.3">
      <c r="C75" s="27"/>
      <c r="D75" s="54"/>
      <c r="E75" s="278"/>
      <c r="F75" s="53"/>
      <c r="H75" s="30"/>
      <c r="I75" s="287"/>
      <c r="K75" s="42"/>
      <c r="L75" s="26"/>
      <c r="M75" s="277"/>
      <c r="N75" s="40"/>
      <c r="P75" s="30"/>
      <c r="Q75" s="287"/>
    </row>
  </sheetData>
  <sheetProtection algorithmName="SHA-512" hashValue="RD7r9NI7eHC+mtqsP2r9cAtCDdZpuk5W8dknGRbhvtjqqPCRHTO3+VUiOBjAHs6Zam9oOHgp3h9A9d6x9Qyugw==" saltValue="HXX+1hz/Wsv0eGWeclzL/Q==" spinCount="100000" sheet="1" objects="1" scenarios="1"/>
  <mergeCells count="5">
    <mergeCell ref="A1:Q1"/>
    <mergeCell ref="D3:F3"/>
    <mergeCell ref="H3:I3"/>
    <mergeCell ref="P3:Q3"/>
    <mergeCell ref="L3:M3"/>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4B15A-480A-42B5-91DA-6AEB59FFC654}">
  <sheetPr>
    <tabColor theme="4" tint="0.79998168889431442"/>
  </sheetPr>
  <dimension ref="A1:U40"/>
  <sheetViews>
    <sheetView topLeftCell="A4" zoomScale="94" workbookViewId="0">
      <selection activeCell="E11" sqref="E11"/>
    </sheetView>
  </sheetViews>
  <sheetFormatPr baseColWidth="10" defaultColWidth="8.58203125" defaultRowHeight="13" x14ac:dyDescent="0.35"/>
  <cols>
    <col min="1" max="1" width="2.58203125" style="59" customWidth="1"/>
    <col min="2" max="2" width="5.1640625" style="59" customWidth="1"/>
    <col min="3" max="3" width="10.1640625" style="59" customWidth="1"/>
    <col min="4" max="4" width="16.6640625" style="285" customWidth="1"/>
    <col min="5" max="5" width="6.9140625" style="59" customWidth="1"/>
    <col min="6" max="7" width="3.58203125" style="59" customWidth="1"/>
    <col min="8" max="8" width="7" style="59" customWidth="1"/>
    <col min="9" max="9" width="13.58203125" style="59" customWidth="1"/>
    <col min="10" max="10" width="16.6640625" style="285" customWidth="1"/>
    <col min="11" max="11" width="10.58203125" style="286" customWidth="1"/>
    <col min="12" max="12" width="3.58203125" style="59" customWidth="1"/>
    <col min="13" max="13" width="7.4140625" style="59" customWidth="1"/>
    <col min="14" max="14" width="14.08203125" style="59" customWidth="1"/>
    <col min="15" max="15" width="16.6640625" style="285" customWidth="1"/>
    <col min="16" max="16" width="10.58203125" style="286" customWidth="1"/>
    <col min="17" max="17" width="3.58203125" style="59" customWidth="1"/>
    <col min="18" max="18" width="7.5" style="57" customWidth="1"/>
    <col min="19" max="19" width="7.5" style="59" customWidth="1"/>
    <col min="20" max="20" width="18.1640625" style="285" customWidth="1"/>
    <col min="21" max="21" width="10.58203125" style="286" customWidth="1"/>
    <col min="22" max="16384" width="8.58203125" style="59"/>
  </cols>
  <sheetData>
    <row r="1" spans="1:21" ht="35" x14ac:dyDescent="0.35">
      <c r="A1" s="352" t="s">
        <v>783</v>
      </c>
      <c r="B1" s="352"/>
      <c r="C1" s="352"/>
      <c r="D1" s="352"/>
      <c r="E1" s="352"/>
      <c r="F1" s="352"/>
      <c r="G1" s="352"/>
      <c r="H1" s="352"/>
      <c r="I1" s="352"/>
      <c r="J1" s="352"/>
      <c r="K1" s="352"/>
      <c r="L1" s="352"/>
      <c r="M1" s="352"/>
      <c r="N1" s="352"/>
      <c r="O1" s="352"/>
      <c r="P1" s="352"/>
      <c r="Q1" s="352"/>
      <c r="R1" s="352"/>
      <c r="S1" s="352"/>
      <c r="T1" s="352"/>
      <c r="U1" s="352"/>
    </row>
    <row r="3" spans="1:21" ht="18" x14ac:dyDescent="0.35">
      <c r="C3" s="356" t="s">
        <v>165</v>
      </c>
      <c r="D3" s="356"/>
      <c r="E3" s="356"/>
      <c r="I3" s="356" t="s">
        <v>166</v>
      </c>
      <c r="J3" s="356"/>
      <c r="K3" s="356"/>
      <c r="N3" s="356" t="s">
        <v>167</v>
      </c>
      <c r="O3" s="356"/>
      <c r="P3" s="356"/>
      <c r="S3" s="356" t="s">
        <v>168</v>
      </c>
      <c r="T3" s="356"/>
      <c r="U3" s="356"/>
    </row>
    <row r="4" spans="1:21" x14ac:dyDescent="0.35">
      <c r="B4" s="56" t="s">
        <v>390</v>
      </c>
      <c r="C4" s="280" t="s">
        <v>144</v>
      </c>
      <c r="D4" s="56" t="s">
        <v>146</v>
      </c>
      <c r="E4" s="56" t="s">
        <v>171</v>
      </c>
      <c r="H4" s="56" t="s">
        <v>390</v>
      </c>
      <c r="I4" s="280" t="s">
        <v>144</v>
      </c>
      <c r="J4" s="56" t="s">
        <v>146</v>
      </c>
      <c r="K4" s="56" t="s">
        <v>171</v>
      </c>
      <c r="M4" s="56" t="s">
        <v>390</v>
      </c>
      <c r="N4" s="280" t="s">
        <v>144</v>
      </c>
      <c r="O4" s="280" t="s">
        <v>146</v>
      </c>
      <c r="P4" s="280" t="s">
        <v>171</v>
      </c>
      <c r="R4" s="56" t="s">
        <v>390</v>
      </c>
      <c r="S4" s="56" t="s">
        <v>144</v>
      </c>
      <c r="T4" s="56" t="s">
        <v>146</v>
      </c>
      <c r="U4" s="56" t="s">
        <v>171</v>
      </c>
    </row>
    <row r="5" spans="1:21" x14ac:dyDescent="0.35">
      <c r="B5" s="292">
        <v>1</v>
      </c>
      <c r="C5" s="58" t="s">
        <v>784</v>
      </c>
      <c r="D5" s="32" t="s">
        <v>785</v>
      </c>
      <c r="E5" s="216">
        <v>0.2</v>
      </c>
      <c r="H5" s="292">
        <v>1</v>
      </c>
      <c r="I5" s="58" t="s">
        <v>784</v>
      </c>
      <c r="J5" s="32" t="s">
        <v>785</v>
      </c>
      <c r="K5" s="281">
        <v>0.2</v>
      </c>
      <c r="M5" s="292">
        <v>1</v>
      </c>
      <c r="N5" s="58" t="s">
        <v>786</v>
      </c>
      <c r="O5" s="32" t="s">
        <v>787</v>
      </c>
      <c r="P5" s="281">
        <v>0.05</v>
      </c>
      <c r="R5" s="51">
        <v>1</v>
      </c>
      <c r="S5" s="58" t="s">
        <v>784</v>
      </c>
      <c r="T5" s="32" t="s">
        <v>785</v>
      </c>
      <c r="U5" s="281">
        <v>0.3</v>
      </c>
    </row>
    <row r="6" spans="1:21" x14ac:dyDescent="0.35">
      <c r="B6" s="292">
        <v>2</v>
      </c>
      <c r="C6" s="58" t="s">
        <v>786</v>
      </c>
      <c r="D6" s="32" t="s">
        <v>787</v>
      </c>
      <c r="E6" s="216">
        <v>0.05</v>
      </c>
      <c r="H6" s="292">
        <v>2</v>
      </c>
      <c r="I6" s="58" t="s">
        <v>786</v>
      </c>
      <c r="J6" s="32" t="s">
        <v>787</v>
      </c>
      <c r="K6" s="281">
        <v>0.05</v>
      </c>
      <c r="M6" s="292">
        <v>2</v>
      </c>
      <c r="N6" s="58" t="s">
        <v>784</v>
      </c>
      <c r="O6" s="32" t="s">
        <v>785</v>
      </c>
      <c r="P6" s="281">
        <v>0.3</v>
      </c>
      <c r="R6" s="51">
        <v>2</v>
      </c>
      <c r="S6" s="58" t="s">
        <v>786</v>
      </c>
      <c r="T6" s="32" t="s">
        <v>787</v>
      </c>
      <c r="U6" s="281">
        <v>0.05</v>
      </c>
    </row>
    <row r="7" spans="1:21" ht="23.4" customHeight="1" x14ac:dyDescent="0.35">
      <c r="B7" s="292">
        <v>3</v>
      </c>
      <c r="C7" s="58" t="s">
        <v>788</v>
      </c>
      <c r="D7" s="32" t="s">
        <v>789</v>
      </c>
      <c r="E7" s="216">
        <v>0.1</v>
      </c>
      <c r="H7" s="292">
        <v>3</v>
      </c>
      <c r="I7" s="58" t="s">
        <v>790</v>
      </c>
      <c r="J7" s="32" t="s">
        <v>791</v>
      </c>
      <c r="K7" s="281">
        <v>0.1</v>
      </c>
      <c r="M7" s="292">
        <v>3</v>
      </c>
      <c r="N7" s="58" t="s">
        <v>792</v>
      </c>
      <c r="O7" s="32" t="s">
        <v>793</v>
      </c>
      <c r="P7" s="281">
        <v>0.17499999999999999</v>
      </c>
      <c r="R7" s="51">
        <v>3</v>
      </c>
      <c r="S7" s="58" t="s">
        <v>794</v>
      </c>
      <c r="T7" s="32" t="s">
        <v>795</v>
      </c>
      <c r="U7" s="281">
        <v>1</v>
      </c>
    </row>
    <row r="8" spans="1:21" ht="34.5" x14ac:dyDescent="0.35">
      <c r="B8" s="292">
        <v>3</v>
      </c>
      <c r="C8" s="58" t="s">
        <v>796</v>
      </c>
      <c r="D8" s="32" t="s">
        <v>797</v>
      </c>
      <c r="E8" s="216">
        <v>0.1</v>
      </c>
      <c r="H8" s="292">
        <v>3</v>
      </c>
      <c r="I8" s="58" t="s">
        <v>798</v>
      </c>
      <c r="J8" s="32" t="s">
        <v>799</v>
      </c>
      <c r="K8" s="281">
        <v>0.2</v>
      </c>
      <c r="M8" s="292">
        <v>4</v>
      </c>
      <c r="N8" s="58" t="s">
        <v>800</v>
      </c>
      <c r="O8" s="32" t="s">
        <v>801</v>
      </c>
      <c r="P8" s="281">
        <v>0.1</v>
      </c>
      <c r="R8" s="51">
        <v>4</v>
      </c>
      <c r="S8" s="58" t="s">
        <v>802</v>
      </c>
      <c r="T8" s="32" t="s">
        <v>803</v>
      </c>
      <c r="U8" s="281">
        <v>0.15</v>
      </c>
    </row>
    <row r="9" spans="1:21" ht="34.5" x14ac:dyDescent="0.35">
      <c r="B9" s="292">
        <v>3</v>
      </c>
      <c r="C9" s="58" t="s">
        <v>804</v>
      </c>
      <c r="D9" s="32" t="s">
        <v>805</v>
      </c>
      <c r="E9" s="216">
        <v>0.15</v>
      </c>
      <c r="H9" s="292">
        <v>5</v>
      </c>
      <c r="I9" s="58" t="s">
        <v>806</v>
      </c>
      <c r="J9" s="32" t="s">
        <v>807</v>
      </c>
      <c r="K9" s="281">
        <v>0.1</v>
      </c>
      <c r="M9" s="292">
        <v>5</v>
      </c>
      <c r="N9" s="58" t="s">
        <v>808</v>
      </c>
      <c r="O9" s="32" t="s">
        <v>809</v>
      </c>
      <c r="P9" s="281">
        <v>0.125</v>
      </c>
      <c r="R9" s="51">
        <v>4</v>
      </c>
      <c r="S9" s="58" t="s">
        <v>810</v>
      </c>
      <c r="T9" s="32" t="s">
        <v>811</v>
      </c>
      <c r="U9" s="281">
        <v>0.5</v>
      </c>
    </row>
    <row r="10" spans="1:21" ht="35.15" customHeight="1" x14ac:dyDescent="0.35">
      <c r="B10" s="292">
        <v>4</v>
      </c>
      <c r="C10" s="58" t="s">
        <v>408</v>
      </c>
      <c r="D10" s="32" t="s">
        <v>812</v>
      </c>
      <c r="E10" s="216">
        <v>0.2</v>
      </c>
      <c r="H10" s="292">
        <v>6</v>
      </c>
      <c r="I10" s="58" t="s">
        <v>813</v>
      </c>
      <c r="J10" s="32" t="s">
        <v>814</v>
      </c>
      <c r="K10" s="281">
        <v>0.1</v>
      </c>
      <c r="M10" s="292">
        <v>6</v>
      </c>
      <c r="N10" s="58" t="s">
        <v>790</v>
      </c>
      <c r="O10" s="32" t="s">
        <v>815</v>
      </c>
      <c r="P10" s="281">
        <v>7.4999999999999997E-2</v>
      </c>
      <c r="R10" s="51">
        <v>6</v>
      </c>
      <c r="S10" s="58" t="s">
        <v>816</v>
      </c>
      <c r="T10" s="32" t="s">
        <v>817</v>
      </c>
      <c r="U10" s="281">
        <v>0.2</v>
      </c>
    </row>
    <row r="11" spans="1:21" ht="23" x14ac:dyDescent="0.35">
      <c r="B11" s="292">
        <v>5</v>
      </c>
      <c r="C11" s="58" t="s">
        <v>818</v>
      </c>
      <c r="D11" s="32" t="s">
        <v>819</v>
      </c>
      <c r="E11" s="216">
        <v>0.35</v>
      </c>
      <c r="H11" s="292">
        <v>7</v>
      </c>
      <c r="I11" s="58" t="s">
        <v>820</v>
      </c>
      <c r="J11" s="32" t="s">
        <v>821</v>
      </c>
      <c r="K11" s="281">
        <v>0.27500000000000002</v>
      </c>
      <c r="M11" s="292"/>
      <c r="N11" s="58" t="s">
        <v>822</v>
      </c>
      <c r="O11" s="32" t="s">
        <v>823</v>
      </c>
      <c r="P11" s="281">
        <v>0.15</v>
      </c>
      <c r="R11" s="51">
        <v>7</v>
      </c>
      <c r="S11" s="58" t="s">
        <v>420</v>
      </c>
      <c r="T11" s="32" t="s">
        <v>824</v>
      </c>
      <c r="U11" s="281">
        <v>0.1</v>
      </c>
    </row>
    <row r="12" spans="1:21" ht="38.25" customHeight="1" x14ac:dyDescent="0.35">
      <c r="B12" s="292">
        <v>5</v>
      </c>
      <c r="C12" s="58" t="s">
        <v>825</v>
      </c>
      <c r="D12" s="32" t="s">
        <v>826</v>
      </c>
      <c r="E12" s="216">
        <v>0.8</v>
      </c>
      <c r="H12" s="292">
        <v>7</v>
      </c>
      <c r="I12" s="58" t="s">
        <v>827</v>
      </c>
      <c r="J12" s="32" t="s">
        <v>828</v>
      </c>
      <c r="K12" s="281">
        <v>0.7</v>
      </c>
      <c r="M12" s="292">
        <v>7</v>
      </c>
      <c r="N12" s="58" t="s">
        <v>829</v>
      </c>
      <c r="O12" s="32" t="s">
        <v>830</v>
      </c>
      <c r="P12" s="281">
        <v>0.25</v>
      </c>
      <c r="R12" s="292">
        <v>7</v>
      </c>
      <c r="S12" s="58" t="s">
        <v>831</v>
      </c>
      <c r="T12" s="282" t="s">
        <v>832</v>
      </c>
      <c r="U12" s="281">
        <v>0.3</v>
      </c>
    </row>
    <row r="13" spans="1:21" x14ac:dyDescent="0.35">
      <c r="B13" s="292">
        <v>5</v>
      </c>
      <c r="C13" s="58" t="s">
        <v>833</v>
      </c>
      <c r="D13" s="32" t="s">
        <v>834</v>
      </c>
      <c r="E13" s="216">
        <v>0.6</v>
      </c>
      <c r="H13" s="292">
        <v>7</v>
      </c>
      <c r="I13" s="58" t="s">
        <v>835</v>
      </c>
      <c r="J13" s="32" t="s">
        <v>836</v>
      </c>
      <c r="K13" s="281">
        <v>0.5</v>
      </c>
      <c r="M13" s="292">
        <v>8</v>
      </c>
      <c r="N13" s="58" t="s">
        <v>837</v>
      </c>
      <c r="O13" s="32" t="s">
        <v>838</v>
      </c>
      <c r="P13" s="281">
        <v>0.2</v>
      </c>
      <c r="R13" s="51">
        <v>9</v>
      </c>
      <c r="S13" s="58" t="s">
        <v>839</v>
      </c>
      <c r="T13" s="32" t="s">
        <v>840</v>
      </c>
      <c r="U13" s="281">
        <v>0.125</v>
      </c>
    </row>
    <row r="14" spans="1:21" ht="23" x14ac:dyDescent="0.35">
      <c r="B14" s="292">
        <v>6</v>
      </c>
      <c r="C14" s="58" t="s">
        <v>188</v>
      </c>
      <c r="D14" s="32" t="s">
        <v>841</v>
      </c>
      <c r="E14" s="216">
        <v>7.4999999999999997E-2</v>
      </c>
      <c r="H14" s="292"/>
      <c r="I14" s="58"/>
      <c r="J14" s="32"/>
      <c r="K14" s="281"/>
      <c r="M14" s="292">
        <v>9</v>
      </c>
      <c r="N14" s="58" t="s">
        <v>842</v>
      </c>
      <c r="O14" s="32" t="s">
        <v>843</v>
      </c>
      <c r="P14" s="281">
        <v>0.15</v>
      </c>
      <c r="R14" s="51">
        <v>10</v>
      </c>
      <c r="S14" s="58" t="s">
        <v>186</v>
      </c>
      <c r="T14" s="32" t="s">
        <v>844</v>
      </c>
      <c r="U14" s="281">
        <v>0.17499999999999999</v>
      </c>
    </row>
    <row r="15" spans="1:21" x14ac:dyDescent="0.35">
      <c r="B15" s="292"/>
      <c r="C15" s="58"/>
      <c r="D15" s="32"/>
      <c r="E15" s="216"/>
      <c r="H15" s="292"/>
      <c r="I15" s="58"/>
      <c r="J15" s="32"/>
      <c r="K15" s="281"/>
      <c r="M15" s="292">
        <v>9</v>
      </c>
      <c r="N15" s="58" t="s">
        <v>845</v>
      </c>
      <c r="O15" s="32" t="s">
        <v>846</v>
      </c>
      <c r="P15" s="281">
        <v>1.1000000000000001</v>
      </c>
      <c r="R15" s="292">
        <v>11</v>
      </c>
      <c r="S15" s="58" t="s">
        <v>847</v>
      </c>
      <c r="T15" s="32" t="s">
        <v>848</v>
      </c>
      <c r="U15" s="281">
        <v>0.22500000000000001</v>
      </c>
    </row>
    <row r="16" spans="1:21" ht="23" x14ac:dyDescent="0.35">
      <c r="B16" s="292"/>
      <c r="C16" s="58"/>
      <c r="D16" s="32"/>
      <c r="E16" s="216"/>
      <c r="H16" s="292"/>
      <c r="I16" s="58"/>
      <c r="J16" s="32"/>
      <c r="K16" s="281"/>
      <c r="M16" s="292">
        <v>9</v>
      </c>
      <c r="N16" s="58" t="s">
        <v>849</v>
      </c>
      <c r="O16" s="32" t="s">
        <v>850</v>
      </c>
      <c r="P16" s="281">
        <v>0.9</v>
      </c>
      <c r="R16" s="51">
        <v>11</v>
      </c>
      <c r="S16" s="58" t="s">
        <v>851</v>
      </c>
      <c r="T16" s="32" t="s">
        <v>852</v>
      </c>
      <c r="U16" s="281">
        <v>0.1</v>
      </c>
    </row>
    <row r="17" spans="2:21" ht="23" x14ac:dyDescent="0.35">
      <c r="B17" s="292"/>
      <c r="C17" s="58"/>
      <c r="D17" s="32"/>
      <c r="E17" s="216"/>
      <c r="H17" s="292"/>
      <c r="I17" s="58"/>
      <c r="J17" s="32"/>
      <c r="K17" s="281"/>
      <c r="M17" s="292">
        <v>9</v>
      </c>
      <c r="N17" s="58" t="s">
        <v>853</v>
      </c>
      <c r="O17" s="32" t="s">
        <v>854</v>
      </c>
      <c r="P17" s="281">
        <v>0.27500000000000002</v>
      </c>
      <c r="R17" s="51">
        <v>13</v>
      </c>
      <c r="S17" s="58" t="s">
        <v>855</v>
      </c>
      <c r="T17" s="32" t="s">
        <v>856</v>
      </c>
      <c r="U17" s="281">
        <v>0.4</v>
      </c>
    </row>
    <row r="18" spans="2:21" ht="23" x14ac:dyDescent="0.35">
      <c r="B18" s="292"/>
      <c r="C18" s="58"/>
      <c r="D18" s="32"/>
      <c r="E18" s="216"/>
      <c r="H18" s="292"/>
      <c r="I18" s="58"/>
      <c r="J18" s="32"/>
      <c r="K18" s="281"/>
      <c r="M18" s="292">
        <v>9</v>
      </c>
      <c r="N18" s="58" t="s">
        <v>857</v>
      </c>
      <c r="O18" s="32" t="s">
        <v>858</v>
      </c>
      <c r="P18" s="281">
        <v>0.22500000000000001</v>
      </c>
      <c r="R18" s="292">
        <v>14</v>
      </c>
      <c r="S18" s="58" t="s">
        <v>859</v>
      </c>
      <c r="T18" s="282" t="s">
        <v>860</v>
      </c>
      <c r="U18" s="281">
        <v>0.6</v>
      </c>
    </row>
    <row r="19" spans="2:21" ht="23" customHeight="1" x14ac:dyDescent="0.35">
      <c r="B19" s="292"/>
      <c r="C19" s="58"/>
      <c r="D19" s="32"/>
      <c r="E19" s="216"/>
      <c r="H19" s="292"/>
      <c r="I19" s="58"/>
      <c r="J19" s="32"/>
      <c r="K19" s="281"/>
      <c r="M19" s="292">
        <v>9</v>
      </c>
      <c r="N19" s="58" t="s">
        <v>861</v>
      </c>
      <c r="O19" s="32" t="s">
        <v>862</v>
      </c>
      <c r="P19" s="281">
        <v>0.4</v>
      </c>
      <c r="R19" s="51">
        <v>15</v>
      </c>
      <c r="S19" s="58" t="s">
        <v>863</v>
      </c>
      <c r="T19" s="32" t="s">
        <v>864</v>
      </c>
      <c r="U19" s="281">
        <v>0.05</v>
      </c>
    </row>
    <row r="20" spans="2:21" ht="26.15" customHeight="1" x14ac:dyDescent="0.35">
      <c r="B20" s="292"/>
      <c r="C20" s="58"/>
      <c r="D20" s="32"/>
      <c r="E20" s="216"/>
      <c r="H20" s="292"/>
      <c r="I20" s="58"/>
      <c r="J20" s="32"/>
      <c r="K20" s="281"/>
      <c r="M20" s="292">
        <v>9</v>
      </c>
      <c r="N20" s="58" t="s">
        <v>865</v>
      </c>
      <c r="O20" s="32" t="s">
        <v>866</v>
      </c>
      <c r="P20" s="281">
        <v>0.7</v>
      </c>
      <c r="R20" s="51">
        <v>15</v>
      </c>
      <c r="S20" s="58" t="s">
        <v>867</v>
      </c>
      <c r="T20" s="32" t="s">
        <v>868</v>
      </c>
      <c r="U20" s="281">
        <v>0.1</v>
      </c>
    </row>
    <row r="21" spans="2:21" ht="34.5" x14ac:dyDescent="0.35">
      <c r="B21" s="292"/>
      <c r="C21" s="58"/>
      <c r="D21" s="32"/>
      <c r="E21" s="216"/>
      <c r="H21" s="292"/>
      <c r="I21" s="58"/>
      <c r="J21" s="32"/>
      <c r="K21" s="281"/>
      <c r="M21" s="292">
        <v>9</v>
      </c>
      <c r="N21" s="58" t="s">
        <v>869</v>
      </c>
      <c r="O21" s="32" t="s">
        <v>870</v>
      </c>
      <c r="P21" s="281">
        <v>1</v>
      </c>
      <c r="R21" s="51">
        <v>15</v>
      </c>
      <c r="S21" s="58" t="s">
        <v>871</v>
      </c>
      <c r="T21" s="32" t="s">
        <v>641</v>
      </c>
      <c r="U21" s="281">
        <v>0.1</v>
      </c>
    </row>
    <row r="22" spans="2:21" ht="23.15" customHeight="1" x14ac:dyDescent="0.35">
      <c r="B22" s="292"/>
      <c r="C22" s="58"/>
      <c r="D22" s="32"/>
      <c r="E22" s="216"/>
      <c r="H22" s="292"/>
      <c r="I22" s="58"/>
      <c r="J22" s="32"/>
      <c r="K22" s="281"/>
      <c r="M22" s="292">
        <v>9</v>
      </c>
      <c r="N22" s="58" t="s">
        <v>872</v>
      </c>
      <c r="O22" s="32" t="s">
        <v>873</v>
      </c>
      <c r="P22" s="281">
        <v>0.5</v>
      </c>
      <c r="R22" s="51">
        <v>15</v>
      </c>
      <c r="S22" s="58" t="s">
        <v>874</v>
      </c>
      <c r="T22" s="32" t="s">
        <v>875</v>
      </c>
      <c r="U22" s="281">
        <v>0.15</v>
      </c>
    </row>
    <row r="23" spans="2:21" x14ac:dyDescent="0.35">
      <c r="B23" s="292"/>
      <c r="C23" s="58"/>
      <c r="D23" s="32"/>
      <c r="E23" s="216"/>
      <c r="H23" s="292"/>
      <c r="I23" s="58"/>
      <c r="J23" s="32"/>
      <c r="K23" s="281"/>
      <c r="M23" s="292"/>
      <c r="N23" s="283"/>
      <c r="O23" s="274"/>
      <c r="P23" s="281"/>
      <c r="R23" s="51">
        <v>15</v>
      </c>
      <c r="S23" s="58" t="s">
        <v>876</v>
      </c>
      <c r="T23" s="32" t="s">
        <v>877</v>
      </c>
      <c r="U23" s="281">
        <v>0.3</v>
      </c>
    </row>
    <row r="24" spans="2:21" ht="32.15" customHeight="1" x14ac:dyDescent="0.35">
      <c r="B24" s="292"/>
      <c r="C24" s="58"/>
      <c r="D24" s="32"/>
      <c r="E24" s="216"/>
      <c r="H24" s="292"/>
      <c r="I24" s="58"/>
      <c r="J24" s="32"/>
      <c r="K24" s="281"/>
      <c r="M24" s="292"/>
      <c r="N24" s="283"/>
      <c r="O24" s="274"/>
      <c r="P24" s="281"/>
      <c r="R24" s="51">
        <v>15</v>
      </c>
      <c r="S24" s="58" t="s">
        <v>878</v>
      </c>
      <c r="T24" s="32" t="s">
        <v>879</v>
      </c>
      <c r="U24" s="281">
        <v>0.4</v>
      </c>
    </row>
    <row r="25" spans="2:21" x14ac:dyDescent="0.35">
      <c r="B25" s="292"/>
      <c r="C25" s="58"/>
      <c r="D25" s="32"/>
      <c r="E25" s="216"/>
      <c r="H25" s="292"/>
      <c r="I25" s="58"/>
      <c r="J25" s="32"/>
      <c r="K25" s="281"/>
      <c r="M25" s="216"/>
      <c r="N25" s="216"/>
      <c r="O25" s="282"/>
      <c r="P25" s="281"/>
      <c r="R25" s="51">
        <v>15</v>
      </c>
      <c r="S25" s="58" t="s">
        <v>880</v>
      </c>
      <c r="T25" s="32" t="s">
        <v>881</v>
      </c>
      <c r="U25" s="281">
        <v>0.35</v>
      </c>
    </row>
    <row r="26" spans="2:21" ht="23.4" customHeight="1" x14ac:dyDescent="0.35">
      <c r="B26" s="292"/>
      <c r="C26" s="58"/>
      <c r="D26" s="32"/>
      <c r="E26" s="216"/>
      <c r="H26" s="292"/>
      <c r="I26" s="58"/>
      <c r="J26" s="32"/>
      <c r="K26" s="281"/>
      <c r="M26" s="216"/>
      <c r="N26" s="216"/>
      <c r="O26" s="282"/>
      <c r="P26" s="281"/>
      <c r="R26" s="292">
        <v>15</v>
      </c>
      <c r="S26" s="58" t="s">
        <v>882</v>
      </c>
      <c r="T26" s="282" t="s">
        <v>609</v>
      </c>
      <c r="U26" s="281">
        <v>0.15</v>
      </c>
    </row>
    <row r="27" spans="2:21" x14ac:dyDescent="0.35">
      <c r="B27" s="292"/>
      <c r="C27" s="58"/>
      <c r="D27" s="32"/>
      <c r="E27" s="216"/>
      <c r="H27" s="292"/>
      <c r="I27" s="58"/>
      <c r="J27" s="32"/>
      <c r="K27" s="281"/>
      <c r="M27" s="216"/>
      <c r="N27" s="216"/>
      <c r="O27" s="282"/>
      <c r="P27" s="281"/>
      <c r="R27" s="292">
        <v>15</v>
      </c>
      <c r="S27" s="58" t="s">
        <v>883</v>
      </c>
      <c r="T27" s="282" t="s">
        <v>884</v>
      </c>
      <c r="U27" s="281">
        <v>0.32500000000000001</v>
      </c>
    </row>
    <row r="28" spans="2:21" ht="27.65" customHeight="1" x14ac:dyDescent="0.35">
      <c r="B28" s="292"/>
      <c r="C28" s="58"/>
      <c r="D28" s="32"/>
      <c r="E28" s="216"/>
      <c r="H28" s="292"/>
      <c r="I28" s="58"/>
      <c r="J28" s="32"/>
      <c r="K28" s="281"/>
      <c r="M28" s="216"/>
      <c r="N28" s="216"/>
      <c r="O28" s="282"/>
      <c r="P28" s="281"/>
      <c r="R28" s="51">
        <v>15</v>
      </c>
      <c r="S28" s="58" t="s">
        <v>827</v>
      </c>
      <c r="T28" s="32" t="s">
        <v>885</v>
      </c>
      <c r="U28" s="281">
        <v>0.25</v>
      </c>
    </row>
    <row r="29" spans="2:21" ht="34.5" x14ac:dyDescent="0.35">
      <c r="B29" s="292"/>
      <c r="C29" s="58"/>
      <c r="D29" s="32"/>
      <c r="E29" s="216"/>
      <c r="H29" s="292"/>
      <c r="I29" s="58"/>
      <c r="J29" s="32"/>
      <c r="K29" s="281"/>
      <c r="M29" s="292"/>
      <c r="N29" s="58"/>
      <c r="O29" s="32"/>
      <c r="P29" s="281"/>
      <c r="R29" s="51">
        <v>15</v>
      </c>
      <c r="S29" s="58" t="s">
        <v>886</v>
      </c>
      <c r="T29" s="32" t="s">
        <v>887</v>
      </c>
      <c r="U29" s="281">
        <v>0.15</v>
      </c>
    </row>
    <row r="30" spans="2:21" ht="34.5" x14ac:dyDescent="0.35">
      <c r="B30" s="292"/>
      <c r="C30" s="58"/>
      <c r="D30" s="32"/>
      <c r="E30" s="216"/>
      <c r="H30" s="292"/>
      <c r="I30" s="58"/>
      <c r="J30" s="32"/>
      <c r="K30" s="281"/>
      <c r="M30" s="292"/>
      <c r="N30" s="58"/>
      <c r="O30" s="32"/>
      <c r="P30" s="281"/>
      <c r="R30" s="51">
        <v>15</v>
      </c>
      <c r="S30" s="58" t="s">
        <v>888</v>
      </c>
      <c r="T30" s="32" t="s">
        <v>889</v>
      </c>
      <c r="U30" s="281">
        <v>0.27500000000000002</v>
      </c>
    </row>
    <row r="31" spans="2:21" x14ac:dyDescent="0.35">
      <c r="B31" s="292"/>
      <c r="C31" s="58"/>
      <c r="D31" s="32"/>
      <c r="E31" s="216"/>
      <c r="H31" s="292"/>
      <c r="I31" s="58"/>
      <c r="J31" s="32"/>
      <c r="K31" s="281"/>
      <c r="M31" s="292"/>
      <c r="N31" s="58"/>
      <c r="O31" s="32"/>
      <c r="P31" s="281"/>
      <c r="R31" s="51">
        <v>15</v>
      </c>
      <c r="S31" s="58" t="s">
        <v>890</v>
      </c>
      <c r="T31" s="32" t="s">
        <v>891</v>
      </c>
      <c r="U31" s="281">
        <v>0.05</v>
      </c>
    </row>
    <row r="32" spans="2:21" ht="23" x14ac:dyDescent="0.35">
      <c r="B32" s="292"/>
      <c r="C32" s="58"/>
      <c r="D32" s="32"/>
      <c r="E32" s="216"/>
      <c r="H32" s="292"/>
      <c r="I32" s="58"/>
      <c r="J32" s="32"/>
      <c r="K32" s="281"/>
      <c r="M32" s="292"/>
      <c r="N32" s="58"/>
      <c r="O32" s="32"/>
      <c r="P32" s="281"/>
      <c r="R32" s="51">
        <v>15</v>
      </c>
      <c r="S32" s="58" t="s">
        <v>892</v>
      </c>
      <c r="T32" s="32" t="s">
        <v>893</v>
      </c>
      <c r="U32" s="281">
        <v>0.15</v>
      </c>
    </row>
    <row r="33" spans="2:21" x14ac:dyDescent="0.35">
      <c r="B33" s="292"/>
      <c r="C33" s="58"/>
      <c r="D33" s="32"/>
      <c r="E33" s="216"/>
      <c r="H33" s="292"/>
      <c r="I33" s="58"/>
      <c r="J33" s="32"/>
      <c r="K33" s="281"/>
      <c r="M33" s="292"/>
      <c r="N33" s="58"/>
      <c r="O33" s="32"/>
      <c r="P33" s="281"/>
      <c r="R33" s="276"/>
      <c r="S33" s="283"/>
      <c r="T33" s="274"/>
      <c r="U33" s="284"/>
    </row>
    <row r="34" spans="2:21" x14ac:dyDescent="0.35">
      <c r="B34" s="292"/>
      <c r="C34" s="58"/>
      <c r="D34" s="32"/>
      <c r="E34" s="216"/>
      <c r="H34" s="292"/>
      <c r="I34" s="58"/>
      <c r="J34" s="32"/>
      <c r="K34" s="281"/>
      <c r="M34" s="292"/>
      <c r="N34" s="58"/>
      <c r="O34" s="32"/>
      <c r="P34" s="281"/>
      <c r="R34" s="276"/>
      <c r="S34" s="283"/>
      <c r="T34" s="274"/>
      <c r="U34" s="284"/>
    </row>
    <row r="35" spans="2:21" x14ac:dyDescent="0.35">
      <c r="B35" s="292"/>
      <c r="C35" s="58"/>
      <c r="D35" s="32"/>
      <c r="E35" s="216"/>
      <c r="H35" s="292"/>
      <c r="I35" s="58"/>
      <c r="J35" s="32"/>
      <c r="K35" s="281"/>
      <c r="M35" s="216"/>
      <c r="N35" s="58"/>
      <c r="O35" s="32"/>
      <c r="P35" s="281"/>
      <c r="R35" s="276"/>
      <c r="S35" s="283"/>
      <c r="T35" s="274"/>
      <c r="U35" s="284"/>
    </row>
    <row r="36" spans="2:21" x14ac:dyDescent="0.35">
      <c r="B36" s="292"/>
      <c r="C36" s="58"/>
      <c r="D36" s="32"/>
      <c r="E36" s="216"/>
      <c r="H36" s="292"/>
      <c r="I36" s="58"/>
      <c r="J36" s="32"/>
      <c r="K36" s="281"/>
      <c r="M36" s="216"/>
      <c r="N36" s="58"/>
      <c r="O36" s="32"/>
      <c r="P36" s="281"/>
      <c r="R36" s="292"/>
      <c r="S36" s="216"/>
      <c r="T36" s="282"/>
      <c r="U36" s="281"/>
    </row>
    <row r="37" spans="2:21" x14ac:dyDescent="0.35">
      <c r="B37" s="292"/>
      <c r="C37" s="58"/>
      <c r="D37" s="32"/>
      <c r="E37" s="216"/>
      <c r="H37" s="292"/>
      <c r="I37" s="58"/>
      <c r="J37" s="32"/>
      <c r="K37" s="281"/>
      <c r="M37" s="216"/>
      <c r="N37" s="58"/>
      <c r="O37" s="32"/>
      <c r="P37" s="281"/>
      <c r="R37" s="292"/>
      <c r="S37" s="216"/>
      <c r="T37" s="282"/>
      <c r="U37" s="281"/>
    </row>
    <row r="38" spans="2:21" x14ac:dyDescent="0.35">
      <c r="B38" s="292"/>
      <c r="C38" s="58"/>
      <c r="D38" s="32"/>
      <c r="E38" s="216"/>
      <c r="H38" s="292"/>
      <c r="I38" s="58"/>
      <c r="J38" s="32"/>
      <c r="K38" s="281"/>
      <c r="M38" s="216"/>
      <c r="N38" s="58"/>
      <c r="O38" s="32"/>
      <c r="P38" s="281"/>
      <c r="R38" s="292"/>
      <c r="S38" s="216"/>
      <c r="T38" s="282"/>
      <c r="U38" s="281"/>
    </row>
    <row r="39" spans="2:21" x14ac:dyDescent="0.35">
      <c r="B39" s="292"/>
      <c r="C39" s="58"/>
      <c r="D39" s="32"/>
      <c r="E39" s="216"/>
      <c r="H39" s="292"/>
      <c r="I39" s="58"/>
      <c r="J39" s="32"/>
      <c r="K39" s="281"/>
      <c r="M39" s="216"/>
      <c r="N39" s="58"/>
      <c r="O39" s="32"/>
      <c r="P39" s="281"/>
      <c r="R39" s="292"/>
      <c r="S39" s="216"/>
      <c r="T39" s="282"/>
      <c r="U39" s="281"/>
    </row>
    <row r="40" spans="2:21" x14ac:dyDescent="0.35">
      <c r="B40" s="292"/>
      <c r="C40" s="58"/>
      <c r="D40" s="32"/>
      <c r="E40" s="216"/>
      <c r="H40" s="292"/>
      <c r="I40" s="58"/>
      <c r="J40" s="32"/>
      <c r="K40" s="281"/>
      <c r="M40" s="216"/>
      <c r="N40" s="58"/>
      <c r="O40" s="32"/>
      <c r="P40" s="281"/>
      <c r="R40" s="292"/>
      <c r="S40" s="216"/>
      <c r="T40" s="282"/>
      <c r="U40" s="281"/>
    </row>
  </sheetData>
  <sheetProtection algorithmName="SHA-512" hashValue="u7EQeQo/3q/XZU6Gqod4KuS5EOU9+MkiU4F01SXRFNlcA8Up1d2DOEc3vN/XOsMmTmvrIJI7mfcPTWwSCHWtKw==" saltValue="au4Sfq46R+UHIbYX7TfSbA==" spinCount="100000" sheet="1" objects="1" scenarios="1"/>
  <mergeCells count="6">
    <mergeCell ref="C3:E3"/>
    <mergeCell ref="I3:K3"/>
    <mergeCell ref="N3:P3"/>
    <mergeCell ref="S3:U3"/>
    <mergeCell ref="A1:S1"/>
    <mergeCell ref="T1:U1"/>
  </mergeCell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73C48-52A1-4E21-9455-FEE00BD8D86A}">
  <sheetPr>
    <tabColor theme="5"/>
    <pageSetUpPr fitToPage="1"/>
  </sheetPr>
  <dimension ref="A1:AP126"/>
  <sheetViews>
    <sheetView topLeftCell="A104" zoomScale="76" zoomScaleNormal="76" workbookViewId="0">
      <selection activeCell="B120" sqref="B120"/>
    </sheetView>
  </sheetViews>
  <sheetFormatPr baseColWidth="10" defaultColWidth="9" defaultRowHeight="15.5" x14ac:dyDescent="0.35"/>
  <cols>
    <col min="1" max="1" width="9" style="83"/>
    <col min="2" max="2" width="13.58203125" style="83" customWidth="1"/>
    <col min="3" max="3" width="10.1640625" style="83" customWidth="1"/>
    <col min="4" max="4" width="10.58203125" style="83" customWidth="1"/>
    <col min="5" max="5" width="9.6640625" style="83" customWidth="1"/>
    <col min="6" max="8" width="9" style="83"/>
    <col min="9" max="9" width="11.08203125" style="83" customWidth="1"/>
    <col min="10" max="10" width="10.58203125" style="83" customWidth="1"/>
    <col min="11" max="11" width="11.6640625" style="83" customWidth="1"/>
    <col min="12" max="12" width="11.9140625" style="83" customWidth="1"/>
    <col min="13" max="13" width="13.58203125" style="83" customWidth="1"/>
    <col min="14" max="14" width="11.6640625" style="83" customWidth="1"/>
    <col min="15" max="15" width="12.4140625" style="83" customWidth="1"/>
    <col min="16" max="16" width="11.1640625" style="83" customWidth="1"/>
    <col min="17" max="16384" width="9" style="83"/>
  </cols>
  <sheetData>
    <row r="1" spans="1:25" ht="23.5" x14ac:dyDescent="0.55000000000000004">
      <c r="A1" s="98" t="s">
        <v>894</v>
      </c>
    </row>
    <row r="2" spans="1:25" ht="21" x14ac:dyDescent="0.5">
      <c r="A2" s="96"/>
    </row>
    <row r="3" spans="1:25" ht="24" thickBot="1" x14ac:dyDescent="0.6">
      <c r="A3" s="81" t="s">
        <v>895</v>
      </c>
      <c r="B3" s="82"/>
    </row>
    <row r="4" spans="1:25" ht="16" thickBot="1" x14ac:dyDescent="0.4">
      <c r="A4" s="101"/>
      <c r="B4" s="102"/>
      <c r="C4" s="126" t="s">
        <v>498</v>
      </c>
      <c r="D4" s="126" t="s">
        <v>504</v>
      </c>
      <c r="E4" s="248" t="s">
        <v>510</v>
      </c>
      <c r="F4" s="128" t="s">
        <v>516</v>
      </c>
      <c r="G4" s="129" t="s">
        <v>522</v>
      </c>
      <c r="H4" s="130" t="s">
        <v>528</v>
      </c>
      <c r="I4" s="249" t="s">
        <v>534</v>
      </c>
      <c r="J4" s="250" t="s">
        <v>540</v>
      </c>
      <c r="K4" s="250" t="s">
        <v>546</v>
      </c>
      <c r="L4" s="251" t="s">
        <v>552</v>
      </c>
      <c r="M4" s="235" t="s">
        <v>558</v>
      </c>
      <c r="N4" s="236" t="s">
        <v>562</v>
      </c>
      <c r="O4" s="236" t="s">
        <v>566</v>
      </c>
      <c r="P4" s="237" t="s">
        <v>570</v>
      </c>
      <c r="Q4" s="132" t="s">
        <v>574</v>
      </c>
      <c r="R4" s="238" t="s">
        <v>578</v>
      </c>
      <c r="S4" s="133" t="s">
        <v>580</v>
      </c>
      <c r="T4" s="137"/>
      <c r="U4" s="100"/>
      <c r="V4" s="138"/>
      <c r="W4" s="138"/>
      <c r="X4" s="138"/>
    </row>
    <row r="5" spans="1:25" ht="88" thickBot="1" x14ac:dyDescent="0.4">
      <c r="A5" s="103"/>
      <c r="B5" s="99"/>
      <c r="C5" s="219" t="str">
        <f>IF(LEN(C4)&gt;0, IF(ISNA(VLOOKUP(C4, 'Rotation Base DD'!$E:$F, 2, FALSE)), "", VLOOKUP(C4, 'Rotation Base DD'!$E:$F, 2, FALSE)), "")</f>
        <v>Standing on 2 feet on shoulders of a stack 1/2 rotation</v>
      </c>
      <c r="D5" s="220" t="str">
        <f>IF(LEN(D4)&gt;0, IF(ISNA(VLOOKUP(D4, 'Rotation Base DD'!$E:$F, 2, FALSE)), "", VLOOKUP(D4, 'Rotation Base DD'!$E:$F, 2, FALSE)), "")</f>
        <v>Standing on 2 feet on shoulders of a stack 1 rotation</v>
      </c>
      <c r="E5" s="223" t="str">
        <f>IF(LEN(E4)&gt;0, IF(ISNA(VLOOKUP(E4, 'Rotation Base DD'!$E:$F, 2, FALSE)), "", VLOOKUP(E4, 'Rotation Base DD'!$E:$F, 2, FALSE)), "")</f>
        <v>Standing on 2 feet on shoulders of a stack 1.5 rotation</v>
      </c>
      <c r="F5" s="107" t="str">
        <f>IF(LEN(F4)&gt;0, IF(ISNA(VLOOKUP(F4, 'Rotation Base DD'!$E:$F, 2, FALSE)), "", VLOOKUP(F4, 'Rotation Base DD'!$E:$F, 2, FALSE)), "")</f>
        <v>(S) Head-up, (F) Head-up or Head down + 0.5 rotation</v>
      </c>
      <c r="G5" s="108" t="str">
        <f>IF(LEN(G4)&gt;0, IF(ISNA(VLOOKUP(G4, 'Rotation Base DD'!$E:$F, 2, FALSE)), "", VLOOKUP(G4, 'Rotation Base DD'!$E:$F, 2, FALSE)), "")</f>
        <v>(S) Head-up, (F) Head-up or Head down + 1 rotation</v>
      </c>
      <c r="H5" s="228" t="str">
        <f>IF(LEN(H4)&gt;0, IF(ISNA(VLOOKUP(H4, 'Rotation Base DD'!$E:$F, 2, FALSE)), "", VLOOKUP(H4, 'Rotation Base DD'!$E:$F, 2, FALSE)), "")</f>
        <v>(S) Head-up, (F) Head-up or Head down + 1.5 rotation</v>
      </c>
      <c r="I5" s="229" t="str">
        <f>IF(LEN(I4)&gt;0, IF(ISNA(VLOOKUP(I4, 'Rotation Base DD'!$E:$F, 2, FALSE)), "", VLOOKUP(I4, 'Rotation Base DD'!$E:$F, 2, FALSE)), "")</f>
        <v xml:space="preserve">Standing on 1 foot of a stack +leg at 135 or more throughout  the entire 1/2 rotation. </v>
      </c>
      <c r="J5" s="230" t="str">
        <f>IF(LEN(J4)&gt;0, IF(ISNA(VLOOKUP(J4, 'Rotation Base DD'!$E:$F, 2, FALSE)), "", VLOOKUP(J4, 'Rotation Base DD'!$E:$F, 2, FALSE)), "")</f>
        <v xml:space="preserve">Standing on 1 foot of a stack +leg at 135 or more throughout the entire 1 rotation. </v>
      </c>
      <c r="K5" s="230" t="str">
        <f>IF(LEN(K4)&gt;0, IF(ISNA(VLOOKUP(K4, 'Rotation Base DD'!$E:$F, 2, FALSE)), "", VLOOKUP(K4, 'Rotation Base DD'!$E:$F, 2, FALSE)), "")</f>
        <v>Standing on 1 foot of a stack +leg at 135 or more throughout the entire 1.5 rotation</v>
      </c>
      <c r="L5" s="231" t="str">
        <f>IF(LEN(L4)&gt;0, IF(ISNA(VLOOKUP(L4, 'Rotation Base DD'!$E:$F, 2, FALSE)), "", VLOOKUP(L4, 'Rotation Base DD'!$E:$F, 2, FALSE)), "")</f>
        <v xml:space="preserve">Standing on 1 foot of a stack +leg at 135 or more throughout the entire 2 rotations. </v>
      </c>
      <c r="M5" s="113" t="str">
        <f>IF(LEN(M4)&gt;0, IF(ISNA(VLOOKUP(M4, 'Rotation Base DD'!$E:$F, 2, FALSE)), "", VLOOKUP(M4, 'Rotation Base DD'!$E:$F, 2, FALSE)), "")</f>
        <v xml:space="preserve">1/2 stack rotation with (S) head down OR (F) in handstand </v>
      </c>
      <c r="N5" s="114" t="str">
        <f>IF(LEN(N4)&gt;0, IF(ISNA(VLOOKUP(N4, 'Rotation Base DD'!$E:$F, 2, FALSE)), "", VLOOKUP(N4, 'Rotation Base DD'!$E:$F, 2, FALSE)), "")</f>
        <v xml:space="preserve">1 stack rotation with (S) head down OR (F) in handstand </v>
      </c>
      <c r="O5" s="114" t="str">
        <f>IF(LEN(O4)&gt;0, IF(ISNA(VLOOKUP(O4, 'Rotation Base DD'!$E:$F, 2, FALSE)), "", VLOOKUP(O4, 'Rotation Base DD'!$E:$F, 2, FALSE)), "")</f>
        <v xml:space="preserve">1.5 stack rotation with (S) head down OR (F) in handstand </v>
      </c>
      <c r="P5" s="136" t="str">
        <f>IF(LEN(P4)&gt;0, IF(ISNA(VLOOKUP(P4, 'Rotation Base DD'!$E:$F, 2, FALSE)), "", VLOOKUP(P4, 'Rotation Base DD'!$E:$F, 2, FALSE)), "")</f>
        <v xml:space="preserve">2 stack rotation with (S) head down OR (F) in handstand </v>
      </c>
      <c r="Q5" s="121" t="str">
        <f>IF(LEN(Q4)&gt;0, IF(ISNA(VLOOKUP(Q4, 'Rotation Base DD'!$E:$F, 2, FALSE)), "", VLOOKUP(Q4, 'Rotation Base DD'!$E:$F, 2, FALSE)), "")</f>
        <v>1/4 rotation for lift</v>
      </c>
      <c r="R5" s="115" t="str">
        <f>IF(LEN(R4)&gt;0, IF(ISNA(VLOOKUP(R4, 'Rotation Base DD'!$E:$F, 2, FALSE)), "", VLOOKUP(R4, 'Rotation Base DD'!$E:$F, 2, FALSE)), "")</f>
        <v>1/2 rotation for lift</v>
      </c>
      <c r="S5" s="122" t="str">
        <f>IF(LEN(S4)&gt;0, IF(ISNA(VLOOKUP(S4, 'Rotation Base DD'!$E:$F, 2, FALSE)), "", VLOOKUP(S4, 'Rotation Base DD'!$E:$F, 2, FALSE)), "")</f>
        <v>1 rotation for lift</v>
      </c>
      <c r="T5" s="85" t="str">
        <f>IF(LEN(T4)&gt;0, IF(ISNA(VLOOKUP(T4, 'Rotation Base DD'!$E:$F, 2, FALSE)), "", VLOOKUP(T4, 'Rotation Base DD'!$E:$F, 2, FALSE)), "")</f>
        <v/>
      </c>
      <c r="U5" s="90" t="str">
        <f>IF(LEN(U4)&gt;0, IF(ISNA(VLOOKUP(U4, 'Rotation Base DD'!$E:$F, 2, FALSE)), "", VLOOKUP(U4, 'Rotation Base DD'!$E:$F, 2, FALSE)), "")</f>
        <v/>
      </c>
      <c r="V5" s="139"/>
      <c r="W5" s="139"/>
      <c r="X5" s="139" t="str">
        <f>IF(LEN(X4)&gt;0, IF(ISNA(VLOOKUP(X4, 'Rotation Base DD'!$E:$F, 2, FALSE)), "", VLOOKUP(X4, 'Rotation Base DD'!$E:$F, 2, FALSE)), "")</f>
        <v/>
      </c>
      <c r="Y5" s="84"/>
    </row>
    <row r="6" spans="1:25" ht="18.5" x14ac:dyDescent="0.45">
      <c r="A6" s="79">
        <v>1</v>
      </c>
      <c r="B6" s="92" t="str">
        <f>IF(ISNA(VLOOKUP(A6, 'Connection DD'!E:F, 2, FALSE)), "", VLOOKUP(A6, 'Connection DD'!E:F, 2, FALSE))</f>
        <v>1P1P</v>
      </c>
      <c r="C6" s="221">
        <v>0</v>
      </c>
      <c r="D6" s="222">
        <v>0</v>
      </c>
      <c r="E6" s="224">
        <v>0</v>
      </c>
      <c r="F6" s="72">
        <v>0</v>
      </c>
      <c r="G6" s="70">
        <v>0</v>
      </c>
      <c r="H6" s="135">
        <v>0</v>
      </c>
      <c r="I6" s="72">
        <v>0</v>
      </c>
      <c r="J6" s="70">
        <v>0</v>
      </c>
      <c r="K6" s="70">
        <v>0</v>
      </c>
      <c r="L6" s="135">
        <v>0</v>
      </c>
      <c r="M6" s="72">
        <v>1</v>
      </c>
      <c r="N6" s="70">
        <v>1</v>
      </c>
      <c r="O6" s="70">
        <v>1</v>
      </c>
      <c r="P6" s="135">
        <v>1</v>
      </c>
      <c r="Q6" s="72">
        <v>0</v>
      </c>
      <c r="R6" s="70">
        <v>0</v>
      </c>
      <c r="S6" s="73">
        <v>0</v>
      </c>
      <c r="T6" s="71"/>
      <c r="U6" s="73"/>
      <c r="V6" s="95"/>
    </row>
    <row r="7" spans="1:25" ht="18.5" x14ac:dyDescent="0.45">
      <c r="A7" s="79">
        <v>2</v>
      </c>
      <c r="B7" s="92" t="str">
        <f>IF(ISNA(VLOOKUP(A7, 'Connection DD'!E:F, 2, FALSE)), "", VLOOKUP(A7, 'Connection DD'!E:F, 2, FALSE))</f>
        <v>1P1F</v>
      </c>
      <c r="C7" s="72">
        <v>0</v>
      </c>
      <c r="D7" s="70">
        <v>0</v>
      </c>
      <c r="E7" s="135">
        <v>0</v>
      </c>
      <c r="F7" s="72">
        <v>0</v>
      </c>
      <c r="G7" s="70">
        <v>0</v>
      </c>
      <c r="H7" s="135">
        <v>0</v>
      </c>
      <c r="I7" s="72">
        <v>0</v>
      </c>
      <c r="J7" s="70">
        <v>0</v>
      </c>
      <c r="K7" s="70">
        <v>0</v>
      </c>
      <c r="L7" s="135">
        <v>0</v>
      </c>
      <c r="M7" s="72">
        <v>1</v>
      </c>
      <c r="N7" s="70">
        <v>1</v>
      </c>
      <c r="O7" s="70">
        <v>1</v>
      </c>
      <c r="P7" s="135">
        <v>1</v>
      </c>
      <c r="Q7" s="72">
        <v>0</v>
      </c>
      <c r="R7" s="70">
        <v>0</v>
      </c>
      <c r="S7" s="73">
        <v>0</v>
      </c>
      <c r="T7" s="71"/>
      <c r="U7" s="73"/>
      <c r="V7" s="95"/>
    </row>
    <row r="8" spans="1:25" ht="18.5" x14ac:dyDescent="0.45">
      <c r="A8" s="79">
        <v>3</v>
      </c>
      <c r="B8" s="92" t="str">
        <f>IF(ISNA(VLOOKUP(A8, 'Connection DD'!E:F, 2, FALSE)), "", VLOOKUP(A8, 'Connection DD'!E:F, 2, FALSE))</f>
        <v>1PPx</v>
      </c>
      <c r="C8" s="72">
        <v>0</v>
      </c>
      <c r="D8" s="70">
        <v>0</v>
      </c>
      <c r="E8" s="135">
        <v>0</v>
      </c>
      <c r="F8" s="72">
        <v>0</v>
      </c>
      <c r="G8" s="70">
        <v>0</v>
      </c>
      <c r="H8" s="135">
        <v>0</v>
      </c>
      <c r="I8" s="72">
        <v>0</v>
      </c>
      <c r="J8" s="70">
        <v>0</v>
      </c>
      <c r="K8" s="70">
        <v>0</v>
      </c>
      <c r="L8" s="135">
        <v>0</v>
      </c>
      <c r="M8" s="72">
        <v>1</v>
      </c>
      <c r="N8" s="70">
        <v>1</v>
      </c>
      <c r="O8" s="70">
        <v>1</v>
      </c>
      <c r="P8" s="135">
        <v>1</v>
      </c>
      <c r="Q8" s="72">
        <v>0</v>
      </c>
      <c r="R8" s="70">
        <v>0</v>
      </c>
      <c r="S8" s="73">
        <v>0</v>
      </c>
      <c r="T8" s="71"/>
      <c r="U8" s="73"/>
      <c r="V8" s="95"/>
    </row>
    <row r="9" spans="1:25" ht="18.5" x14ac:dyDescent="0.45">
      <c r="A9" s="79">
        <v>4</v>
      </c>
      <c r="B9" s="92" t="str">
        <f>IF(ISNA(VLOOKUP(A9, 'Connection DD'!E:F, 2, FALSE)), "", VLOOKUP(A9, 'Connection DD'!E:F, 2, FALSE))</f>
        <v>PP</v>
      </c>
      <c r="C9" s="72">
        <v>0</v>
      </c>
      <c r="D9" s="70">
        <v>0</v>
      </c>
      <c r="E9" s="135">
        <v>0</v>
      </c>
      <c r="F9" s="72">
        <v>1</v>
      </c>
      <c r="G9" s="70">
        <v>1</v>
      </c>
      <c r="H9" s="135">
        <v>1</v>
      </c>
      <c r="I9" s="72">
        <v>0</v>
      </c>
      <c r="J9" s="70">
        <v>0</v>
      </c>
      <c r="K9" s="70">
        <v>0</v>
      </c>
      <c r="L9" s="135">
        <v>0</v>
      </c>
      <c r="M9" s="72">
        <v>1</v>
      </c>
      <c r="N9" s="70">
        <v>1</v>
      </c>
      <c r="O9" s="70">
        <v>1</v>
      </c>
      <c r="P9" s="135">
        <v>1</v>
      </c>
      <c r="Q9" s="72">
        <v>0</v>
      </c>
      <c r="R9" s="70">
        <v>0</v>
      </c>
      <c r="S9" s="73">
        <v>0</v>
      </c>
      <c r="T9" s="71"/>
      <c r="U9" s="73"/>
      <c r="V9" s="95"/>
    </row>
    <row r="10" spans="1:25" ht="18.5" x14ac:dyDescent="0.45">
      <c r="A10" s="79">
        <v>5</v>
      </c>
      <c r="B10" s="92" t="str">
        <f>IF(ISNA(VLOOKUP(A10, 'Connection DD'!E:F, 2, FALSE)), "", VLOOKUP(A10, 'Connection DD'!E:F, 2, FALSE))</f>
        <v>FP</v>
      </c>
      <c r="C10" s="72">
        <v>0</v>
      </c>
      <c r="D10" s="70">
        <v>0</v>
      </c>
      <c r="E10" s="135">
        <v>0</v>
      </c>
      <c r="F10" s="72">
        <v>1</v>
      </c>
      <c r="G10" s="70">
        <v>1</v>
      </c>
      <c r="H10" s="135">
        <v>1</v>
      </c>
      <c r="I10" s="72">
        <v>1</v>
      </c>
      <c r="J10" s="70">
        <v>1</v>
      </c>
      <c r="K10" s="70">
        <v>1</v>
      </c>
      <c r="L10" s="135">
        <v>1</v>
      </c>
      <c r="M10" s="72">
        <v>0</v>
      </c>
      <c r="N10" s="70">
        <v>0</v>
      </c>
      <c r="O10" s="70">
        <v>0</v>
      </c>
      <c r="P10" s="135">
        <v>0</v>
      </c>
      <c r="Q10" s="72">
        <v>0</v>
      </c>
      <c r="R10" s="70">
        <v>0</v>
      </c>
      <c r="S10" s="73">
        <v>0</v>
      </c>
      <c r="T10" s="71"/>
      <c r="U10" s="73"/>
      <c r="V10" s="95"/>
    </row>
    <row r="11" spans="1:25" ht="18.5" x14ac:dyDescent="0.45">
      <c r="A11" s="79">
        <v>6</v>
      </c>
      <c r="B11" s="92" t="str">
        <f>IF(ISNA(VLOOKUP(A11, 'Connection DD'!E:F, 2, FALSE)), "", VLOOKUP(A11, 'Connection DD'!E:F, 2, FALSE))</f>
        <v>FF</v>
      </c>
      <c r="C11" s="72">
        <v>0</v>
      </c>
      <c r="D11" s="70">
        <v>0</v>
      </c>
      <c r="E11" s="135">
        <v>0</v>
      </c>
      <c r="F11" s="72">
        <v>0</v>
      </c>
      <c r="G11" s="70">
        <v>0</v>
      </c>
      <c r="H11" s="135">
        <v>0</v>
      </c>
      <c r="I11" s="72">
        <v>0</v>
      </c>
      <c r="J11" s="70">
        <v>0</v>
      </c>
      <c r="K11" s="70">
        <v>0</v>
      </c>
      <c r="L11" s="135">
        <v>0</v>
      </c>
      <c r="M11" s="72">
        <v>1</v>
      </c>
      <c r="N11" s="70">
        <v>1</v>
      </c>
      <c r="O11" s="70">
        <v>1</v>
      </c>
      <c r="P11" s="135">
        <v>1</v>
      </c>
      <c r="Q11" s="72">
        <v>0</v>
      </c>
      <c r="R11" s="70">
        <v>0</v>
      </c>
      <c r="S11" s="73">
        <v>0</v>
      </c>
      <c r="T11" s="71"/>
      <c r="U11" s="73"/>
      <c r="V11" s="95"/>
    </row>
    <row r="12" spans="1:25" ht="18.5" x14ac:dyDescent="0.45">
      <c r="A12" s="79">
        <v>7</v>
      </c>
      <c r="B12" s="92" t="str">
        <f>IF(ISNA(VLOOKUP(A12, 'Connection DD'!E:F, 2, FALSE)), "", VLOOKUP(A12, 'Connection DD'!E:F, 2, FALSE))</f>
        <v>FF/</v>
      </c>
      <c r="C12" s="72">
        <v>0</v>
      </c>
      <c r="D12" s="70">
        <v>0</v>
      </c>
      <c r="E12" s="135">
        <v>0</v>
      </c>
      <c r="F12" s="72">
        <v>0</v>
      </c>
      <c r="G12" s="70">
        <v>0</v>
      </c>
      <c r="H12" s="135">
        <v>0</v>
      </c>
      <c r="I12" s="72">
        <v>0</v>
      </c>
      <c r="J12" s="70">
        <v>0</v>
      </c>
      <c r="K12" s="70">
        <v>0</v>
      </c>
      <c r="L12" s="135">
        <v>0</v>
      </c>
      <c r="M12" s="72">
        <v>1</v>
      </c>
      <c r="N12" s="70">
        <v>1</v>
      </c>
      <c r="O12" s="70">
        <v>1</v>
      </c>
      <c r="P12" s="135">
        <v>1</v>
      </c>
      <c r="Q12" s="72">
        <v>0</v>
      </c>
      <c r="R12" s="70">
        <v>0</v>
      </c>
      <c r="S12" s="73">
        <v>0</v>
      </c>
      <c r="T12" s="71"/>
      <c r="U12" s="73"/>
      <c r="V12" s="95"/>
    </row>
    <row r="13" spans="1:25" ht="18.5" x14ac:dyDescent="0.45">
      <c r="A13" s="79">
        <v>8</v>
      </c>
      <c r="B13" s="92" t="str">
        <f>IF(ISNA(VLOOKUP(A13, 'Connection DD'!E:F, 2, FALSE)), "", VLOOKUP(A13, 'Connection DD'!E:F, 2, FALSE))</f>
        <v>PF</v>
      </c>
      <c r="C13" s="72">
        <v>0</v>
      </c>
      <c r="D13" s="70">
        <v>0</v>
      </c>
      <c r="E13" s="135">
        <v>0</v>
      </c>
      <c r="F13" s="72">
        <v>0</v>
      </c>
      <c r="G13" s="70">
        <v>0</v>
      </c>
      <c r="H13" s="135">
        <v>0</v>
      </c>
      <c r="I13" s="72">
        <v>0</v>
      </c>
      <c r="J13" s="70">
        <v>0</v>
      </c>
      <c r="K13" s="70">
        <v>0</v>
      </c>
      <c r="L13" s="135">
        <v>0</v>
      </c>
      <c r="M13" s="72">
        <v>1</v>
      </c>
      <c r="N13" s="70">
        <v>1</v>
      </c>
      <c r="O13" s="70">
        <v>1</v>
      </c>
      <c r="P13" s="135">
        <v>1</v>
      </c>
      <c r="Q13" s="72">
        <v>0</v>
      </c>
      <c r="R13" s="70">
        <v>0</v>
      </c>
      <c r="S13" s="73">
        <v>0</v>
      </c>
      <c r="T13" s="71"/>
      <c r="U13" s="73"/>
      <c r="V13" s="95"/>
    </row>
    <row r="14" spans="1:25" ht="18.5" x14ac:dyDescent="0.45">
      <c r="A14" s="79">
        <v>9</v>
      </c>
      <c r="B14" s="92" t="str">
        <f>IF(ISNA(VLOOKUP(A14, 'Connection DD'!E:F, 2, FALSE)), "", VLOOKUP(A14, 'Connection DD'!E:F, 2, FALSE))</f>
        <v>SiSb</v>
      </c>
      <c r="C14" s="72">
        <v>0</v>
      </c>
      <c r="D14" s="70">
        <v>0</v>
      </c>
      <c r="E14" s="135">
        <v>0</v>
      </c>
      <c r="F14" s="72">
        <v>1</v>
      </c>
      <c r="G14" s="70">
        <v>1</v>
      </c>
      <c r="H14" s="135">
        <v>1</v>
      </c>
      <c r="I14" s="72">
        <v>0</v>
      </c>
      <c r="J14" s="70">
        <v>0</v>
      </c>
      <c r="K14" s="70">
        <v>0</v>
      </c>
      <c r="L14" s="135">
        <v>0</v>
      </c>
      <c r="M14" s="72">
        <v>0</v>
      </c>
      <c r="N14" s="70">
        <v>0</v>
      </c>
      <c r="O14" s="70">
        <v>0</v>
      </c>
      <c r="P14" s="135">
        <v>0</v>
      </c>
      <c r="Q14" s="72">
        <v>0</v>
      </c>
      <c r="R14" s="70">
        <v>0</v>
      </c>
      <c r="S14" s="73">
        <v>0</v>
      </c>
      <c r="T14" s="71"/>
      <c r="U14" s="73"/>
      <c r="V14" s="95"/>
    </row>
    <row r="15" spans="1:25" ht="18.5" x14ac:dyDescent="0.45">
      <c r="A15" s="79">
        <v>10</v>
      </c>
      <c r="B15" s="92" t="str">
        <f>IF(ISNA(VLOOKUP(A15, 'Connection DD'!E:F, 2, FALSE)), "", VLOOKUP(A15, 'Connection DD'!E:F, 2, FALSE))</f>
        <v>Bp</v>
      </c>
      <c r="C15" s="72">
        <v>0</v>
      </c>
      <c r="D15" s="70">
        <v>0</v>
      </c>
      <c r="E15" s="135">
        <v>0</v>
      </c>
      <c r="F15" s="72">
        <v>1</v>
      </c>
      <c r="G15" s="70">
        <v>1</v>
      </c>
      <c r="H15" s="135">
        <v>1</v>
      </c>
      <c r="I15" s="72">
        <v>0</v>
      </c>
      <c r="J15" s="70">
        <v>0</v>
      </c>
      <c r="K15" s="70">
        <v>0</v>
      </c>
      <c r="L15" s="135">
        <v>0</v>
      </c>
      <c r="M15" s="72">
        <v>0</v>
      </c>
      <c r="N15" s="70">
        <v>0</v>
      </c>
      <c r="O15" s="70">
        <v>0</v>
      </c>
      <c r="P15" s="135">
        <v>0</v>
      </c>
      <c r="Q15" s="72">
        <v>0</v>
      </c>
      <c r="R15" s="70">
        <v>0</v>
      </c>
      <c r="S15" s="73">
        <v>0</v>
      </c>
      <c r="T15" s="71"/>
      <c r="U15" s="73"/>
      <c r="V15" s="95"/>
    </row>
    <row r="16" spans="1:25" ht="18.5" x14ac:dyDescent="0.45">
      <c r="A16" s="79">
        <v>11</v>
      </c>
      <c r="B16" s="92" t="str">
        <f>IF(ISNA(VLOOKUP(A16, 'Connection DD'!E:F, 2, FALSE)), "", VLOOKUP(A16, 'Connection DD'!E:F, 2, FALSE))</f>
        <v>ShF</v>
      </c>
      <c r="C16" s="72">
        <v>0</v>
      </c>
      <c r="D16" s="70">
        <v>0</v>
      </c>
      <c r="E16" s="135">
        <v>0</v>
      </c>
      <c r="F16" s="72">
        <v>0</v>
      </c>
      <c r="G16" s="70">
        <v>0</v>
      </c>
      <c r="H16" s="135">
        <v>0</v>
      </c>
      <c r="I16" s="72">
        <v>0</v>
      </c>
      <c r="J16" s="70">
        <v>0</v>
      </c>
      <c r="K16" s="70">
        <v>0</v>
      </c>
      <c r="L16" s="135">
        <v>0</v>
      </c>
      <c r="M16" s="72">
        <v>1</v>
      </c>
      <c r="N16" s="70">
        <v>1</v>
      </c>
      <c r="O16" s="70">
        <v>1</v>
      </c>
      <c r="P16" s="135">
        <v>1</v>
      </c>
      <c r="Q16" s="72">
        <v>0</v>
      </c>
      <c r="R16" s="70">
        <v>0</v>
      </c>
      <c r="S16" s="73">
        <v>0</v>
      </c>
      <c r="T16" s="71"/>
      <c r="U16" s="73"/>
      <c r="V16" s="95"/>
    </row>
    <row r="17" spans="1:22" ht="18.5" x14ac:dyDescent="0.45">
      <c r="A17" s="79">
        <v>12</v>
      </c>
      <c r="B17" s="92" t="str">
        <f>IF(ISNA(VLOOKUP(A17, 'Connection DD'!E:F, 2, FALSE)), "", VLOOKUP(A17, 'Connection DD'!E:F, 2, FALSE))</f>
        <v>E</v>
      </c>
      <c r="C17" s="72">
        <v>0</v>
      </c>
      <c r="D17" s="70">
        <v>0</v>
      </c>
      <c r="E17" s="135">
        <v>0</v>
      </c>
      <c r="F17" s="72">
        <v>1</v>
      </c>
      <c r="G17" s="70">
        <v>1</v>
      </c>
      <c r="H17" s="135">
        <v>1</v>
      </c>
      <c r="I17" s="72">
        <v>0</v>
      </c>
      <c r="J17" s="70">
        <v>0</v>
      </c>
      <c r="K17" s="70">
        <v>0</v>
      </c>
      <c r="L17" s="135">
        <v>0</v>
      </c>
      <c r="M17" s="72">
        <v>0</v>
      </c>
      <c r="N17" s="70">
        <v>0</v>
      </c>
      <c r="O17" s="70">
        <v>0</v>
      </c>
      <c r="P17" s="135">
        <v>0</v>
      </c>
      <c r="Q17" s="72">
        <v>0</v>
      </c>
      <c r="R17" s="70">
        <v>0</v>
      </c>
      <c r="S17" s="73">
        <v>0</v>
      </c>
      <c r="T17" s="71"/>
      <c r="U17" s="73"/>
      <c r="V17" s="95"/>
    </row>
    <row r="18" spans="1:22" ht="18.5" x14ac:dyDescent="0.45">
      <c r="A18" s="79">
        <v>13</v>
      </c>
      <c r="B18" s="92" t="str">
        <f>IF(ISNA(VLOOKUP(A18, 'Connection DD'!E:F, 2, FALSE)), "", VLOOKUP(A18, 'Connection DD'!E:F, 2, FALSE))</f>
        <v>PH/</v>
      </c>
      <c r="C18" s="72">
        <v>0</v>
      </c>
      <c r="D18" s="70">
        <v>0</v>
      </c>
      <c r="E18" s="135">
        <v>0</v>
      </c>
      <c r="F18" s="72">
        <v>0</v>
      </c>
      <c r="G18" s="70">
        <v>0</v>
      </c>
      <c r="H18" s="135">
        <v>0</v>
      </c>
      <c r="I18" s="72">
        <v>0</v>
      </c>
      <c r="J18" s="70">
        <v>0</v>
      </c>
      <c r="K18" s="70">
        <v>0</v>
      </c>
      <c r="L18" s="135">
        <v>0</v>
      </c>
      <c r="M18" s="72">
        <v>1</v>
      </c>
      <c r="N18" s="70">
        <v>1</v>
      </c>
      <c r="O18" s="70">
        <v>1</v>
      </c>
      <c r="P18" s="135">
        <v>1</v>
      </c>
      <c r="Q18" s="72">
        <v>0</v>
      </c>
      <c r="R18" s="70">
        <v>0</v>
      </c>
      <c r="S18" s="73">
        <v>0</v>
      </c>
      <c r="T18" s="71"/>
      <c r="U18" s="73"/>
      <c r="V18" s="95"/>
    </row>
    <row r="19" spans="1:22" ht="18.5" x14ac:dyDescent="0.45">
      <c r="A19" s="79">
        <v>14</v>
      </c>
      <c r="B19" s="92" t="str">
        <f>IF(ISNA(VLOOKUP(A19, 'Connection DD'!E:F, 2, FALSE)), "", VLOOKUP(A19, 'Connection DD'!E:F, 2, FALSE))</f>
        <v>LiH</v>
      </c>
      <c r="C19" s="72">
        <v>0</v>
      </c>
      <c r="D19" s="70">
        <v>0</v>
      </c>
      <c r="E19" s="135">
        <v>0</v>
      </c>
      <c r="F19" s="72">
        <v>0</v>
      </c>
      <c r="G19" s="70">
        <v>0</v>
      </c>
      <c r="H19" s="135">
        <v>0</v>
      </c>
      <c r="I19" s="72">
        <v>0</v>
      </c>
      <c r="J19" s="70">
        <v>0</v>
      </c>
      <c r="K19" s="70">
        <v>0</v>
      </c>
      <c r="L19" s="135">
        <v>0</v>
      </c>
      <c r="M19" s="72">
        <v>0</v>
      </c>
      <c r="N19" s="70">
        <v>0</v>
      </c>
      <c r="O19" s="70">
        <v>0</v>
      </c>
      <c r="P19" s="135">
        <v>0</v>
      </c>
      <c r="Q19" s="72">
        <v>1</v>
      </c>
      <c r="R19" s="70">
        <v>1</v>
      </c>
      <c r="S19" s="73">
        <v>1</v>
      </c>
      <c r="T19" s="71"/>
      <c r="U19" s="73"/>
      <c r="V19" s="95"/>
    </row>
    <row r="20" spans="1:22" ht="18.5" x14ac:dyDescent="0.45">
      <c r="A20" s="79">
        <v>15</v>
      </c>
      <c r="B20" s="92" t="str">
        <f>IF(ISNA(VLOOKUP(A20, 'Connection DD'!E:F, 2, FALSE)), "", VLOOKUP(A20, 'Connection DD'!E:F, 2, FALSE))</f>
        <v>AP</v>
      </c>
      <c r="C20" s="72">
        <v>0</v>
      </c>
      <c r="D20" s="70">
        <v>0</v>
      </c>
      <c r="E20" s="135">
        <v>0</v>
      </c>
      <c r="F20" s="72">
        <v>1</v>
      </c>
      <c r="G20" s="70">
        <v>1</v>
      </c>
      <c r="H20" s="135">
        <v>1</v>
      </c>
      <c r="I20" s="72">
        <v>0</v>
      </c>
      <c r="J20" s="70">
        <v>0</v>
      </c>
      <c r="K20" s="70">
        <v>0</v>
      </c>
      <c r="L20" s="135">
        <v>0</v>
      </c>
      <c r="M20" s="72">
        <v>0</v>
      </c>
      <c r="N20" s="70">
        <v>0</v>
      </c>
      <c r="O20" s="70">
        <v>0</v>
      </c>
      <c r="P20" s="135">
        <v>0</v>
      </c>
      <c r="Q20" s="72">
        <v>0</v>
      </c>
      <c r="R20" s="70">
        <v>0</v>
      </c>
      <c r="S20" s="73">
        <v>0</v>
      </c>
      <c r="T20" s="71"/>
      <c r="U20" s="73"/>
      <c r="V20" s="95"/>
    </row>
    <row r="21" spans="1:22" ht="18.5" x14ac:dyDescent="0.45">
      <c r="A21" s="79">
        <v>16</v>
      </c>
      <c r="B21" s="92" t="str">
        <f>IF(ISNA(VLOOKUP(A21, 'Connection DD'!E:F, 2, FALSE)), "", VLOOKUP(A21, 'Connection DD'!E:F, 2, FALSE))</f>
        <v>SiS</v>
      </c>
      <c r="C21" s="72">
        <v>0</v>
      </c>
      <c r="D21" s="70">
        <v>0</v>
      </c>
      <c r="E21" s="135">
        <v>0</v>
      </c>
      <c r="F21" s="72">
        <v>1</v>
      </c>
      <c r="G21" s="70">
        <v>1</v>
      </c>
      <c r="H21" s="135">
        <v>1</v>
      </c>
      <c r="I21" s="72">
        <v>0</v>
      </c>
      <c r="J21" s="70">
        <v>0</v>
      </c>
      <c r="K21" s="70">
        <v>0</v>
      </c>
      <c r="L21" s="135">
        <v>0</v>
      </c>
      <c r="M21" s="72">
        <v>0</v>
      </c>
      <c r="N21" s="70">
        <v>0</v>
      </c>
      <c r="O21" s="70">
        <v>0</v>
      </c>
      <c r="P21" s="135">
        <v>0</v>
      </c>
      <c r="Q21" s="72">
        <v>0</v>
      </c>
      <c r="R21" s="70">
        <v>0</v>
      </c>
      <c r="S21" s="73">
        <v>0</v>
      </c>
      <c r="T21" s="71"/>
      <c r="U21" s="73"/>
      <c r="V21" s="95"/>
    </row>
    <row r="22" spans="1:22" ht="18.5" x14ac:dyDescent="0.45">
      <c r="A22" s="79">
        <v>17</v>
      </c>
      <c r="B22" s="92" t="str">
        <f>IF(ISNA(VLOOKUP(A22, 'Connection DD'!E:F, 2, FALSE)), "", VLOOKUP(A22, 'Connection DD'!E:F, 2, FALSE))</f>
        <v>FS</v>
      </c>
      <c r="C22" s="72">
        <v>1</v>
      </c>
      <c r="D22" s="70">
        <v>1</v>
      </c>
      <c r="E22" s="135">
        <v>1</v>
      </c>
      <c r="F22" s="72">
        <v>0</v>
      </c>
      <c r="G22" s="70">
        <v>0</v>
      </c>
      <c r="H22" s="135">
        <v>0</v>
      </c>
      <c r="I22" s="72">
        <v>0</v>
      </c>
      <c r="J22" s="70">
        <v>0</v>
      </c>
      <c r="K22" s="70">
        <v>0</v>
      </c>
      <c r="L22" s="135">
        <v>0</v>
      </c>
      <c r="M22" s="72">
        <v>0</v>
      </c>
      <c r="N22" s="70">
        <v>0</v>
      </c>
      <c r="O22" s="70">
        <v>0</v>
      </c>
      <c r="P22" s="135">
        <v>0</v>
      </c>
      <c r="Q22" s="72">
        <v>0</v>
      </c>
      <c r="R22" s="70">
        <v>0</v>
      </c>
      <c r="S22" s="73">
        <v>0</v>
      </c>
      <c r="T22" s="71"/>
      <c r="U22" s="73"/>
      <c r="V22" s="95"/>
    </row>
    <row r="23" spans="1:22" ht="18.5" x14ac:dyDescent="0.45">
      <c r="A23" s="79">
        <v>18</v>
      </c>
      <c r="B23" s="92" t="str">
        <f>IF(ISNA(VLOOKUP(A23, 'Connection DD'!E:F, 2, FALSE)), "", VLOOKUP(A23, 'Connection DD'!E:F, 2, FALSE))</f>
        <v>F1S</v>
      </c>
      <c r="C23" s="72">
        <v>0</v>
      </c>
      <c r="D23" s="70">
        <v>0</v>
      </c>
      <c r="E23" s="135">
        <v>0</v>
      </c>
      <c r="F23" s="72">
        <v>1</v>
      </c>
      <c r="G23" s="70">
        <v>1</v>
      </c>
      <c r="H23" s="135">
        <v>1</v>
      </c>
      <c r="I23" s="72">
        <v>1</v>
      </c>
      <c r="J23" s="70">
        <v>1</v>
      </c>
      <c r="K23" s="70">
        <v>1</v>
      </c>
      <c r="L23" s="135">
        <v>1</v>
      </c>
      <c r="M23" s="72">
        <v>0</v>
      </c>
      <c r="N23" s="70">
        <v>0</v>
      </c>
      <c r="O23" s="70">
        <v>0</v>
      </c>
      <c r="P23" s="135">
        <v>0</v>
      </c>
      <c r="Q23" s="72">
        <v>0</v>
      </c>
      <c r="R23" s="70">
        <v>0</v>
      </c>
      <c r="S23" s="73">
        <v>0</v>
      </c>
      <c r="T23" s="71"/>
      <c r="U23" s="73"/>
      <c r="V23" s="95"/>
    </row>
    <row r="24" spans="1:22" ht="18.5" x14ac:dyDescent="0.45">
      <c r="A24" s="79">
        <v>19</v>
      </c>
      <c r="B24" s="92" t="str">
        <f>IF(ISNA(VLOOKUP(A24, 'Connection DD'!E:F, 2, FALSE)), "", VLOOKUP(A24, 'Connection DD'!E:F, 2, FALSE))</f>
        <v>Le</v>
      </c>
      <c r="C24" s="72">
        <v>0</v>
      </c>
      <c r="D24" s="70">
        <v>0</v>
      </c>
      <c r="E24" s="135">
        <v>0</v>
      </c>
      <c r="F24" s="72">
        <v>0</v>
      </c>
      <c r="G24" s="70">
        <v>0</v>
      </c>
      <c r="H24" s="135">
        <v>0</v>
      </c>
      <c r="I24" s="72">
        <v>0</v>
      </c>
      <c r="J24" s="70">
        <v>0</v>
      </c>
      <c r="K24" s="70">
        <v>0</v>
      </c>
      <c r="L24" s="135">
        <v>0</v>
      </c>
      <c r="M24" s="72">
        <v>0</v>
      </c>
      <c r="N24" s="70">
        <v>0</v>
      </c>
      <c r="O24" s="70">
        <v>0</v>
      </c>
      <c r="P24" s="135">
        <v>0</v>
      </c>
      <c r="Q24" s="72">
        <v>0</v>
      </c>
      <c r="R24" s="70">
        <v>0</v>
      </c>
      <c r="S24" s="73">
        <v>0</v>
      </c>
      <c r="T24" s="71"/>
      <c r="U24" s="73"/>
      <c r="V24" s="95"/>
    </row>
    <row r="25" spans="1:22" ht="18.5" x14ac:dyDescent="0.45">
      <c r="A25" s="79">
        <v>20</v>
      </c>
      <c r="B25" s="92" t="str">
        <f>IF(ISNA(VLOOKUP(A25, 'Connection DD'!E:F, 2, FALSE)), "", VLOOKUP(A25, 'Connection DD'!E:F, 2, FALSE))</f>
        <v>Tow</v>
      </c>
      <c r="C25" s="72">
        <v>0</v>
      </c>
      <c r="D25" s="70">
        <v>0</v>
      </c>
      <c r="E25" s="135">
        <v>0</v>
      </c>
      <c r="F25" s="72">
        <v>0</v>
      </c>
      <c r="G25" s="70">
        <v>0</v>
      </c>
      <c r="H25" s="135">
        <v>0</v>
      </c>
      <c r="I25" s="72">
        <v>0</v>
      </c>
      <c r="J25" s="70">
        <v>0</v>
      </c>
      <c r="K25" s="70">
        <v>0</v>
      </c>
      <c r="L25" s="135">
        <v>0</v>
      </c>
      <c r="M25" s="72">
        <v>0</v>
      </c>
      <c r="N25" s="70">
        <v>0</v>
      </c>
      <c r="O25" s="70">
        <v>0</v>
      </c>
      <c r="P25" s="135">
        <v>0</v>
      </c>
      <c r="Q25" s="72">
        <v>0</v>
      </c>
      <c r="R25" s="70">
        <v>0</v>
      </c>
      <c r="S25" s="73">
        <v>0</v>
      </c>
      <c r="T25" s="71"/>
      <c r="U25" s="73"/>
      <c r="V25" s="95"/>
    </row>
    <row r="26" spans="1:22" ht="18.5" x14ac:dyDescent="0.45">
      <c r="A26" s="79">
        <v>21</v>
      </c>
      <c r="B26" s="92" t="str">
        <f>IF(ISNA(VLOOKUP(A26, 'Connection DD'!E:F, 2, FALSE)), "", VLOOKUP(A26, 'Connection DD'!E:F, 2, FALSE))</f>
        <v>Li</v>
      </c>
      <c r="C26" s="72">
        <v>0</v>
      </c>
      <c r="D26" s="70">
        <v>0</v>
      </c>
      <c r="E26" s="135">
        <v>0</v>
      </c>
      <c r="F26" s="72">
        <v>0</v>
      </c>
      <c r="G26" s="70">
        <v>0</v>
      </c>
      <c r="H26" s="135">
        <v>0</v>
      </c>
      <c r="I26" s="72">
        <v>0</v>
      </c>
      <c r="J26" s="70">
        <v>0</v>
      </c>
      <c r="K26" s="70">
        <v>0</v>
      </c>
      <c r="L26" s="135">
        <v>0</v>
      </c>
      <c r="M26" s="72">
        <v>0</v>
      </c>
      <c r="N26" s="70">
        <v>0</v>
      </c>
      <c r="O26" s="70">
        <v>0</v>
      </c>
      <c r="P26" s="135">
        <v>0</v>
      </c>
      <c r="Q26" s="72">
        <v>1</v>
      </c>
      <c r="R26" s="70">
        <v>1</v>
      </c>
      <c r="S26" s="73">
        <v>1</v>
      </c>
      <c r="T26" s="71"/>
      <c r="U26" s="73"/>
      <c r="V26" s="95"/>
    </row>
    <row r="27" spans="1:22" ht="18.5" x14ac:dyDescent="0.45">
      <c r="A27" s="79">
        <v>22</v>
      </c>
      <c r="B27" s="92" t="str">
        <f>IF(ISNA(VLOOKUP(A27, 'Connection DD'!E:F, 2, FALSE)), "", VLOOKUP(A27, 'Connection DD'!E:F, 2, FALSE))</f>
        <v>Ch</v>
      </c>
      <c r="C27" s="72">
        <v>0</v>
      </c>
      <c r="D27" s="70">
        <v>0</v>
      </c>
      <c r="E27" s="135">
        <v>0</v>
      </c>
      <c r="F27" s="72">
        <v>0</v>
      </c>
      <c r="G27" s="70">
        <v>0</v>
      </c>
      <c r="H27" s="135">
        <v>0</v>
      </c>
      <c r="I27" s="72">
        <v>0</v>
      </c>
      <c r="J27" s="70">
        <v>0</v>
      </c>
      <c r="K27" s="70">
        <v>0</v>
      </c>
      <c r="L27" s="135">
        <v>0</v>
      </c>
      <c r="M27" s="72">
        <v>0</v>
      </c>
      <c r="N27" s="70">
        <v>0</v>
      </c>
      <c r="O27" s="70">
        <v>0</v>
      </c>
      <c r="P27" s="135">
        <v>0</v>
      </c>
      <c r="Q27" s="72">
        <v>0</v>
      </c>
      <c r="R27" s="70">
        <v>0</v>
      </c>
      <c r="S27" s="73">
        <v>0</v>
      </c>
      <c r="T27" s="71"/>
      <c r="U27" s="73"/>
      <c r="V27" s="95"/>
    </row>
    <row r="28" spans="1:22" ht="18.5" x14ac:dyDescent="0.45">
      <c r="A28" s="79">
        <v>23</v>
      </c>
      <c r="B28" s="92" t="str">
        <f>IF(ISNA(VLOOKUP(A28, 'Connection DD'!E:F, 2, FALSE)), "", VLOOKUP(A28, 'Connection DD'!E:F, 2, FALSE))</f>
        <v>Tw</v>
      </c>
      <c r="C28" s="72">
        <v>0</v>
      </c>
      <c r="D28" s="70">
        <v>0</v>
      </c>
      <c r="E28" s="135">
        <v>0</v>
      </c>
      <c r="F28" s="72">
        <v>1</v>
      </c>
      <c r="G28" s="70">
        <v>1</v>
      </c>
      <c r="H28" s="135">
        <v>1</v>
      </c>
      <c r="I28" s="72">
        <v>0</v>
      </c>
      <c r="J28" s="70">
        <v>0</v>
      </c>
      <c r="K28" s="70">
        <v>0</v>
      </c>
      <c r="L28" s="135">
        <v>0</v>
      </c>
      <c r="M28" s="72">
        <v>0</v>
      </c>
      <c r="N28" s="70">
        <v>0</v>
      </c>
      <c r="O28" s="70">
        <v>0</v>
      </c>
      <c r="P28" s="135">
        <v>0</v>
      </c>
      <c r="Q28" s="72">
        <v>0</v>
      </c>
      <c r="R28" s="70">
        <v>0</v>
      </c>
      <c r="S28" s="73">
        <v>0</v>
      </c>
      <c r="T28" s="71"/>
      <c r="U28" s="73"/>
      <c r="V28" s="95"/>
    </row>
    <row r="29" spans="1:22" ht="18.5" x14ac:dyDescent="0.45">
      <c r="A29" s="79">
        <v>24</v>
      </c>
      <c r="B29" s="92" t="str">
        <f>IF(ISNA(VLOOKUP(A29, 'Connection DD'!E:F, 2, FALSE)), "", VLOOKUP(A29, 'Connection DD'!E:F, 2, FALSE))</f>
        <v>LayF</v>
      </c>
      <c r="C29" s="72">
        <v>0</v>
      </c>
      <c r="D29" s="70">
        <v>0</v>
      </c>
      <c r="E29" s="135">
        <v>0</v>
      </c>
      <c r="F29" s="72">
        <v>0</v>
      </c>
      <c r="G29" s="70">
        <v>0</v>
      </c>
      <c r="H29" s="135">
        <v>0</v>
      </c>
      <c r="I29" s="72">
        <v>0</v>
      </c>
      <c r="J29" s="70">
        <v>0</v>
      </c>
      <c r="K29" s="70">
        <v>0</v>
      </c>
      <c r="L29" s="135">
        <v>0</v>
      </c>
      <c r="M29" s="72">
        <v>1</v>
      </c>
      <c r="N29" s="70">
        <v>1</v>
      </c>
      <c r="O29" s="70">
        <v>1</v>
      </c>
      <c r="P29" s="135">
        <v>1</v>
      </c>
      <c r="Q29" s="72">
        <v>0</v>
      </c>
      <c r="R29" s="70">
        <v>0</v>
      </c>
      <c r="S29" s="73">
        <v>0</v>
      </c>
      <c r="T29" s="71"/>
      <c r="U29" s="73"/>
      <c r="V29" s="95"/>
    </row>
    <row r="30" spans="1:22" ht="18.5" x14ac:dyDescent="0.45">
      <c r="A30" s="79">
        <v>25</v>
      </c>
      <c r="B30" s="92" t="str">
        <f>IF(ISNA(VLOOKUP(A30, 'Connection DD'!E:F, 2, FALSE)), "", VLOOKUP(A30, 'Connection DD'!E:F, 2, FALSE))</f>
        <v>SiF</v>
      </c>
      <c r="C30" s="72">
        <v>0</v>
      </c>
      <c r="D30" s="70">
        <v>0</v>
      </c>
      <c r="E30" s="135">
        <v>0</v>
      </c>
      <c r="F30" s="72">
        <v>0</v>
      </c>
      <c r="G30" s="70">
        <v>0</v>
      </c>
      <c r="H30" s="135">
        <v>0</v>
      </c>
      <c r="I30" s="72">
        <v>0</v>
      </c>
      <c r="J30" s="70">
        <v>0</v>
      </c>
      <c r="K30" s="70">
        <v>0</v>
      </c>
      <c r="L30" s="135">
        <v>0</v>
      </c>
      <c r="M30" s="72">
        <v>1</v>
      </c>
      <c r="N30" s="70">
        <v>1</v>
      </c>
      <c r="O30" s="70">
        <v>1</v>
      </c>
      <c r="P30" s="135">
        <v>1</v>
      </c>
      <c r="Q30" s="72">
        <v>0</v>
      </c>
      <c r="R30" s="70">
        <v>0</v>
      </c>
      <c r="S30" s="73">
        <v>0</v>
      </c>
      <c r="T30" s="71"/>
      <c r="U30" s="73"/>
      <c r="V30" s="95"/>
    </row>
    <row r="31" spans="1:22" ht="18.5" x14ac:dyDescent="0.45">
      <c r="A31" s="79">
        <v>26</v>
      </c>
      <c r="B31" s="92" t="str">
        <f>IF(ISNA(VLOOKUP(A31, 'Connection DD'!E:F, 2, FALSE)), "", VLOOKUP(A31, 'Connection DD'!E:F, 2, FALSE))</f>
        <v>1FH+1FP</v>
      </c>
      <c r="C31" s="72">
        <v>0</v>
      </c>
      <c r="D31" s="70">
        <v>0</v>
      </c>
      <c r="E31" s="135">
        <v>0</v>
      </c>
      <c r="F31" s="72">
        <v>0</v>
      </c>
      <c r="G31" s="70">
        <v>0</v>
      </c>
      <c r="H31" s="135">
        <v>0</v>
      </c>
      <c r="I31" s="72">
        <v>0</v>
      </c>
      <c r="J31" s="70">
        <v>0</v>
      </c>
      <c r="K31" s="70">
        <v>0</v>
      </c>
      <c r="L31" s="135">
        <v>0</v>
      </c>
      <c r="M31" s="72">
        <v>0</v>
      </c>
      <c r="N31" s="70">
        <v>0</v>
      </c>
      <c r="O31" s="70">
        <v>0</v>
      </c>
      <c r="P31" s="135">
        <v>0</v>
      </c>
      <c r="Q31" s="72">
        <v>0</v>
      </c>
      <c r="R31" s="70">
        <v>0</v>
      </c>
      <c r="S31" s="73">
        <v>0</v>
      </c>
      <c r="T31" s="71"/>
      <c r="U31" s="73"/>
      <c r="V31" s="95"/>
    </row>
    <row r="32" spans="1:22" ht="18.5" x14ac:dyDescent="0.45">
      <c r="A32" s="79">
        <v>27</v>
      </c>
      <c r="B32" s="92" t="str">
        <f>IF(ISNA(VLOOKUP(A32, 'Connection DD'!E:F, 2, FALSE)), "", VLOOKUP(A32, 'Connection DD'!E:F, 2, FALSE))</f>
        <v>S+</v>
      </c>
      <c r="C32" s="72">
        <v>0</v>
      </c>
      <c r="D32" s="70">
        <v>0</v>
      </c>
      <c r="E32" s="135">
        <v>0</v>
      </c>
      <c r="F32" s="72">
        <v>1</v>
      </c>
      <c r="G32" s="70">
        <v>1</v>
      </c>
      <c r="H32" s="135">
        <v>1</v>
      </c>
      <c r="I32" s="72">
        <v>0</v>
      </c>
      <c r="J32" s="70">
        <v>0</v>
      </c>
      <c r="K32" s="70">
        <v>0</v>
      </c>
      <c r="L32" s="135">
        <v>0</v>
      </c>
      <c r="M32" s="72">
        <v>1</v>
      </c>
      <c r="N32" s="70">
        <v>1</v>
      </c>
      <c r="O32" s="70">
        <v>1</v>
      </c>
      <c r="P32" s="135">
        <v>1</v>
      </c>
      <c r="Q32" s="72">
        <v>0</v>
      </c>
      <c r="R32" s="70">
        <v>0</v>
      </c>
      <c r="S32" s="73">
        <v>0</v>
      </c>
      <c r="T32" s="71"/>
      <c r="U32" s="73"/>
      <c r="V32" s="95"/>
    </row>
    <row r="33" spans="1:22" ht="18.5" x14ac:dyDescent="0.45">
      <c r="A33" s="79">
        <v>28</v>
      </c>
      <c r="B33" s="92" t="str">
        <f>IF(ISNA(VLOOKUP(A33, 'Connection DD'!E:F, 2, FALSE)), "", VLOOKUP(A33, 'Connection DD'!E:F, 2, FALSE))</f>
        <v>1F1P</v>
      </c>
      <c r="C33" s="72">
        <v>0</v>
      </c>
      <c r="D33" s="70">
        <v>0</v>
      </c>
      <c r="E33" s="135">
        <v>0</v>
      </c>
      <c r="F33" s="72">
        <v>1</v>
      </c>
      <c r="G33" s="70">
        <v>1</v>
      </c>
      <c r="H33" s="135">
        <v>1</v>
      </c>
      <c r="I33" s="72">
        <v>1</v>
      </c>
      <c r="J33" s="70">
        <v>1</v>
      </c>
      <c r="K33" s="70">
        <v>1</v>
      </c>
      <c r="L33" s="135">
        <v>1</v>
      </c>
      <c r="M33" s="72">
        <v>0</v>
      </c>
      <c r="N33" s="70">
        <v>0</v>
      </c>
      <c r="O33" s="70">
        <v>0</v>
      </c>
      <c r="P33" s="135">
        <v>0</v>
      </c>
      <c r="Q33" s="72">
        <v>0</v>
      </c>
      <c r="R33" s="70">
        <v>0</v>
      </c>
      <c r="S33" s="73">
        <v>0</v>
      </c>
      <c r="T33" s="71"/>
      <c r="U33" s="73"/>
      <c r="V33" s="95"/>
    </row>
    <row r="34" spans="1:22" ht="18.5" x14ac:dyDescent="0.45">
      <c r="A34" s="79">
        <v>29</v>
      </c>
      <c r="B34" s="92" t="str">
        <f>IF(ISNA(VLOOKUP(A34, 'Connection DD'!E:F, 2, FALSE)), "", VLOOKUP(A34, 'Connection DD'!E:F, 2, FALSE))</f>
        <v>1F1F</v>
      </c>
      <c r="C34" s="72">
        <v>0</v>
      </c>
      <c r="D34" s="70">
        <v>0</v>
      </c>
      <c r="E34" s="135">
        <v>0</v>
      </c>
      <c r="F34" s="72">
        <v>1</v>
      </c>
      <c r="G34" s="70">
        <v>1</v>
      </c>
      <c r="H34" s="135">
        <v>1</v>
      </c>
      <c r="I34" s="72">
        <v>1</v>
      </c>
      <c r="J34" s="70">
        <v>1</v>
      </c>
      <c r="K34" s="70">
        <v>1</v>
      </c>
      <c r="L34" s="135">
        <v>1</v>
      </c>
      <c r="M34" s="72">
        <v>1</v>
      </c>
      <c r="N34" s="70">
        <v>1</v>
      </c>
      <c r="O34" s="70">
        <v>1</v>
      </c>
      <c r="P34" s="135">
        <v>1</v>
      </c>
      <c r="Q34" s="72">
        <v>0</v>
      </c>
      <c r="R34" s="70">
        <v>0</v>
      </c>
      <c r="S34" s="73">
        <v>0</v>
      </c>
      <c r="T34" s="71"/>
      <c r="U34" s="73"/>
      <c r="V34" s="95"/>
    </row>
    <row r="35" spans="1:22" ht="18.5" x14ac:dyDescent="0.45">
      <c r="A35" s="79">
        <v>30</v>
      </c>
      <c r="B35" s="92" t="str">
        <f>IF(ISNA(VLOOKUP(A35, 'Connection DD'!E:F, 2, FALSE)), "", VLOOKUP(A35, 'Connection DD'!E:F, 2, FALSE))</f>
        <v>1PH</v>
      </c>
      <c r="C35" s="72">
        <v>0</v>
      </c>
      <c r="D35" s="70">
        <v>0</v>
      </c>
      <c r="E35" s="135">
        <v>0</v>
      </c>
      <c r="F35" s="72">
        <v>0</v>
      </c>
      <c r="G35" s="70">
        <v>0</v>
      </c>
      <c r="H35" s="135">
        <v>0</v>
      </c>
      <c r="I35" s="72">
        <v>0</v>
      </c>
      <c r="J35" s="70">
        <v>0</v>
      </c>
      <c r="K35" s="70">
        <v>0</v>
      </c>
      <c r="L35" s="135">
        <v>0</v>
      </c>
      <c r="M35" s="72">
        <v>1</v>
      </c>
      <c r="N35" s="70">
        <v>1</v>
      </c>
      <c r="O35" s="70">
        <v>1</v>
      </c>
      <c r="P35" s="135">
        <v>1</v>
      </c>
      <c r="Q35" s="72">
        <v>0</v>
      </c>
      <c r="R35" s="70">
        <v>0</v>
      </c>
      <c r="S35" s="73">
        <v>0</v>
      </c>
      <c r="T35" s="71"/>
      <c r="U35" s="73"/>
      <c r="V35" s="95"/>
    </row>
    <row r="36" spans="1:22" ht="18.5" x14ac:dyDescent="0.45">
      <c r="A36" s="79">
        <v>31</v>
      </c>
      <c r="B36" s="92" t="str">
        <f>IF(ISNA(VLOOKUP(A36, 'Connection DD'!E:F, 2, FALSE)), "", VLOOKUP(A36, 'Connection DD'!E:F, 2, FALSE))</f>
        <v>PP2</v>
      </c>
      <c r="C36" s="72">
        <v>0</v>
      </c>
      <c r="D36" s="70">
        <v>0</v>
      </c>
      <c r="E36" s="135">
        <v>0</v>
      </c>
      <c r="F36" s="72">
        <v>0</v>
      </c>
      <c r="G36" s="70">
        <v>0</v>
      </c>
      <c r="H36" s="135">
        <v>0</v>
      </c>
      <c r="I36" s="72">
        <v>0</v>
      </c>
      <c r="J36" s="70">
        <v>0</v>
      </c>
      <c r="K36" s="70">
        <v>0</v>
      </c>
      <c r="L36" s="135">
        <v>0</v>
      </c>
      <c r="M36" s="72">
        <v>1</v>
      </c>
      <c r="N36" s="70">
        <v>1</v>
      </c>
      <c r="O36" s="70">
        <v>1</v>
      </c>
      <c r="P36" s="135">
        <v>1</v>
      </c>
      <c r="Q36" s="72">
        <v>0</v>
      </c>
      <c r="R36" s="70">
        <v>0</v>
      </c>
      <c r="S36" s="73">
        <v>0</v>
      </c>
      <c r="T36" s="71"/>
      <c r="U36" s="73"/>
      <c r="V36" s="95"/>
    </row>
    <row r="37" spans="1:22" ht="18.5" x14ac:dyDescent="0.45">
      <c r="A37" s="79">
        <v>32</v>
      </c>
      <c r="B37" s="92" t="str">
        <f>IF(ISNA(VLOOKUP(A37, 'Connection DD'!E:F, 2, FALSE)), "", VLOOKUP(A37, 'Connection DD'!E:F, 2, FALSE))</f>
        <v>2pH</v>
      </c>
      <c r="C37" s="72">
        <v>0</v>
      </c>
      <c r="D37" s="70">
        <v>0</v>
      </c>
      <c r="E37" s="135">
        <v>0</v>
      </c>
      <c r="F37" s="72">
        <v>0</v>
      </c>
      <c r="G37" s="70">
        <v>0</v>
      </c>
      <c r="H37" s="135">
        <v>0</v>
      </c>
      <c r="I37" s="72">
        <v>0</v>
      </c>
      <c r="J37" s="70">
        <v>0</v>
      </c>
      <c r="K37" s="70">
        <v>0</v>
      </c>
      <c r="L37" s="135">
        <v>0</v>
      </c>
      <c r="M37" s="72">
        <v>1</v>
      </c>
      <c r="N37" s="70">
        <v>1</v>
      </c>
      <c r="O37" s="70">
        <v>1</v>
      </c>
      <c r="P37" s="135">
        <v>1</v>
      </c>
      <c r="Q37" s="72">
        <v>0</v>
      </c>
      <c r="R37" s="70">
        <v>0</v>
      </c>
      <c r="S37" s="73">
        <v>0</v>
      </c>
      <c r="T37" s="71"/>
      <c r="U37" s="73"/>
      <c r="V37" s="95"/>
    </row>
    <row r="38" spans="1:22" ht="18.5" x14ac:dyDescent="0.45">
      <c r="A38" s="79">
        <v>33</v>
      </c>
      <c r="B38" s="92" t="str">
        <f>IF(ISNA(VLOOKUP(A38, 'Connection DD'!E:F, 2, FALSE)), "", VLOOKUP(A38, 'Connection DD'!E:F, 2, FALSE))</f>
        <v>H1F/</v>
      </c>
      <c r="C38" s="72">
        <v>0</v>
      </c>
      <c r="D38" s="70">
        <v>0</v>
      </c>
      <c r="E38" s="135">
        <v>0</v>
      </c>
      <c r="F38" s="72">
        <v>0</v>
      </c>
      <c r="G38" s="70">
        <v>0</v>
      </c>
      <c r="H38" s="135">
        <v>0</v>
      </c>
      <c r="I38" s="72">
        <v>0</v>
      </c>
      <c r="J38" s="70">
        <v>0</v>
      </c>
      <c r="K38" s="70">
        <v>0</v>
      </c>
      <c r="L38" s="135">
        <v>0</v>
      </c>
      <c r="M38" s="72">
        <v>1</v>
      </c>
      <c r="N38" s="70">
        <v>1</v>
      </c>
      <c r="O38" s="70">
        <v>1</v>
      </c>
      <c r="P38" s="135">
        <v>1</v>
      </c>
      <c r="Q38" s="72">
        <v>0</v>
      </c>
      <c r="R38" s="70">
        <v>0</v>
      </c>
      <c r="S38" s="73">
        <v>0</v>
      </c>
      <c r="T38" s="71"/>
      <c r="U38" s="73"/>
      <c r="V38" s="95"/>
    </row>
    <row r="39" spans="1:22" ht="18.5" x14ac:dyDescent="0.45">
      <c r="A39" s="79">
        <v>34</v>
      </c>
      <c r="B39" s="92" t="str">
        <f>IF(ISNA(VLOOKUP(A39, 'Connection DD'!E:F, 2, FALSE)), "", VLOOKUP(A39, 'Connection DD'!E:F, 2, FALSE))</f>
        <v>HT+</v>
      </c>
      <c r="C39" s="72">
        <v>0</v>
      </c>
      <c r="D39" s="70">
        <v>0</v>
      </c>
      <c r="E39" s="135">
        <v>0</v>
      </c>
      <c r="F39" s="72">
        <v>0</v>
      </c>
      <c r="G39" s="70">
        <v>0</v>
      </c>
      <c r="H39" s="135">
        <v>0</v>
      </c>
      <c r="I39" s="72">
        <v>0</v>
      </c>
      <c r="J39" s="70">
        <v>0</v>
      </c>
      <c r="K39" s="70">
        <v>0</v>
      </c>
      <c r="L39" s="135">
        <v>0</v>
      </c>
      <c r="M39" s="72">
        <v>1</v>
      </c>
      <c r="N39" s="70">
        <v>1</v>
      </c>
      <c r="O39" s="70">
        <v>1</v>
      </c>
      <c r="P39" s="135">
        <v>1</v>
      </c>
      <c r="Q39" s="72">
        <v>0</v>
      </c>
      <c r="R39" s="70">
        <v>0</v>
      </c>
      <c r="S39" s="73">
        <v>0</v>
      </c>
      <c r="T39" s="71"/>
      <c r="U39" s="73"/>
      <c r="V39" s="95"/>
    </row>
    <row r="40" spans="1:22" ht="18.5" x14ac:dyDescent="0.45">
      <c r="A40" s="79">
        <v>35</v>
      </c>
      <c r="B40" s="92" t="str">
        <f>IF(ISNA(VLOOKUP(A40, 'Connection DD'!E:F, 2, FALSE)), "", VLOOKUP(A40, 'Connection DD'!E:F, 2, FALSE))</f>
        <v/>
      </c>
      <c r="C40" s="72"/>
      <c r="D40" s="70"/>
      <c r="E40" s="135"/>
      <c r="F40" s="72"/>
      <c r="G40" s="70"/>
      <c r="H40" s="135"/>
      <c r="I40" s="72"/>
      <c r="J40" s="70"/>
      <c r="K40" s="70"/>
      <c r="L40" s="135"/>
      <c r="M40" s="72"/>
      <c r="N40" s="70"/>
      <c r="O40" s="70"/>
      <c r="P40" s="135"/>
      <c r="Q40" s="72"/>
      <c r="R40" s="70"/>
      <c r="S40" s="73"/>
      <c r="T40" s="71"/>
      <c r="U40" s="73"/>
      <c r="V40" s="95"/>
    </row>
    <row r="41" spans="1:22" ht="18.5" x14ac:dyDescent="0.45">
      <c r="A41" s="79">
        <v>36</v>
      </c>
      <c r="B41" s="92" t="str">
        <f>IF(ISNA(VLOOKUP(A41, 'Connection DD'!E:F, 2, FALSE)), "", VLOOKUP(A41, 'Connection DD'!E:F, 2, FALSE))</f>
        <v/>
      </c>
      <c r="C41" s="72"/>
      <c r="D41" s="70"/>
      <c r="E41" s="135"/>
      <c r="F41" s="72"/>
      <c r="G41" s="70"/>
      <c r="H41" s="135"/>
      <c r="I41" s="72"/>
      <c r="J41" s="70"/>
      <c r="K41" s="70"/>
      <c r="L41" s="135"/>
      <c r="M41" s="72"/>
      <c r="N41" s="70"/>
      <c r="O41" s="70"/>
      <c r="P41" s="135"/>
      <c r="Q41" s="72"/>
      <c r="R41" s="70"/>
      <c r="S41" s="73"/>
      <c r="T41" s="71"/>
      <c r="U41" s="73"/>
      <c r="V41" s="95"/>
    </row>
    <row r="42" spans="1:22" ht="18.5" x14ac:dyDescent="0.45">
      <c r="A42" s="79">
        <v>37</v>
      </c>
      <c r="B42" s="92" t="str">
        <f>IF(ISNA(VLOOKUP(A42, 'Connection DD'!E:F, 2, FALSE)), "", VLOOKUP(A42, 'Connection DD'!E:F, 2, FALSE))</f>
        <v/>
      </c>
      <c r="C42" s="72"/>
      <c r="D42" s="70"/>
      <c r="E42" s="135"/>
      <c r="F42" s="72"/>
      <c r="G42" s="70"/>
      <c r="H42" s="135"/>
      <c r="I42" s="72"/>
      <c r="J42" s="70"/>
      <c r="K42" s="70"/>
      <c r="L42" s="135"/>
      <c r="M42" s="72"/>
      <c r="N42" s="70"/>
      <c r="O42" s="70"/>
      <c r="P42" s="135"/>
      <c r="Q42" s="72"/>
      <c r="R42" s="70"/>
      <c r="S42" s="73"/>
      <c r="T42" s="71"/>
      <c r="U42" s="73"/>
    </row>
    <row r="43" spans="1:22" ht="18.5" x14ac:dyDescent="0.45">
      <c r="A43" s="79">
        <v>38</v>
      </c>
      <c r="B43" s="92" t="str">
        <f>IF(ISNA(VLOOKUP(A43, 'Connection DD'!E:F, 2, FALSE)), "", VLOOKUP(A43, 'Connection DD'!E:F, 2, FALSE))</f>
        <v/>
      </c>
      <c r="C43" s="72"/>
      <c r="D43" s="70"/>
      <c r="E43" s="135"/>
      <c r="F43" s="72"/>
      <c r="G43" s="70"/>
      <c r="H43" s="135"/>
      <c r="I43" s="72"/>
      <c r="J43" s="70"/>
      <c r="K43" s="70"/>
      <c r="L43" s="135"/>
      <c r="M43" s="72"/>
      <c r="N43" s="70"/>
      <c r="O43" s="70"/>
      <c r="P43" s="135"/>
      <c r="Q43" s="72"/>
      <c r="R43" s="70"/>
      <c r="S43" s="73"/>
      <c r="T43" s="71"/>
      <c r="U43" s="73"/>
    </row>
    <row r="44" spans="1:22" ht="18.5" x14ac:dyDescent="0.45">
      <c r="A44" s="79">
        <v>39</v>
      </c>
      <c r="B44" s="92" t="str">
        <f>IF(ISNA(VLOOKUP(A44, 'Connection DD'!E:F, 2, FALSE)), "", VLOOKUP(A44, 'Connection DD'!E:F, 2, FALSE))</f>
        <v/>
      </c>
      <c r="C44" s="72"/>
      <c r="D44" s="70"/>
      <c r="E44" s="135"/>
      <c r="F44" s="72"/>
      <c r="G44" s="70"/>
      <c r="H44" s="135"/>
      <c r="I44" s="72"/>
      <c r="J44" s="70"/>
      <c r="K44" s="70"/>
      <c r="L44" s="135"/>
      <c r="M44" s="72"/>
      <c r="N44" s="70"/>
      <c r="O44" s="70"/>
      <c r="P44" s="135"/>
      <c r="Q44" s="72"/>
      <c r="R44" s="70"/>
      <c r="S44" s="73"/>
      <c r="T44" s="71"/>
      <c r="U44" s="73"/>
    </row>
    <row r="45" spans="1:22" ht="19" thickBot="1" x14ac:dyDescent="0.5">
      <c r="A45" s="80">
        <v>40</v>
      </c>
      <c r="B45" s="93" t="str">
        <f>IF(ISNA(VLOOKUP(A45, 'Connection DD'!E:F, 2, FALSE)), "", VLOOKUP(A45, 'Connection DD'!E:F, 2, FALSE))</f>
        <v/>
      </c>
      <c r="C45" s="74"/>
      <c r="D45" s="75"/>
      <c r="E45" s="225"/>
      <c r="F45" s="74"/>
      <c r="G45" s="75"/>
      <c r="H45" s="225"/>
      <c r="I45" s="74"/>
      <c r="J45" s="75"/>
      <c r="K45" s="75"/>
      <c r="L45" s="225"/>
      <c r="M45" s="74"/>
      <c r="N45" s="75"/>
      <c r="O45" s="75"/>
      <c r="P45" s="225"/>
      <c r="Q45" s="74"/>
      <c r="R45" s="75"/>
      <c r="S45" s="76"/>
      <c r="T45" s="94"/>
      <c r="U45" s="76"/>
    </row>
    <row r="46" spans="1:22" ht="18.5" x14ac:dyDescent="0.45">
      <c r="A46" s="217"/>
      <c r="B46" s="218"/>
    </row>
    <row r="48" spans="1:22" ht="24" thickBot="1" x14ac:dyDescent="0.6">
      <c r="A48" s="81" t="s">
        <v>896</v>
      </c>
    </row>
    <row r="49" spans="1:25" x14ac:dyDescent="0.35">
      <c r="A49" s="244"/>
      <c r="B49" s="101"/>
      <c r="C49" s="125" t="s">
        <v>502</v>
      </c>
      <c r="D49" s="126" t="s">
        <v>508</v>
      </c>
      <c r="E49" s="127" t="s">
        <v>514</v>
      </c>
      <c r="F49" s="128" t="s">
        <v>526</v>
      </c>
      <c r="G49" s="129" t="s">
        <v>532</v>
      </c>
      <c r="H49" s="129" t="s">
        <v>538</v>
      </c>
      <c r="I49" s="129" t="s">
        <v>544</v>
      </c>
      <c r="J49" s="130" t="s">
        <v>550</v>
      </c>
      <c r="K49" s="233" t="s">
        <v>556</v>
      </c>
      <c r="L49" s="234" t="s">
        <v>560</v>
      </c>
      <c r="M49" s="239" t="s">
        <v>564</v>
      </c>
      <c r="N49" s="235" t="s">
        <v>568</v>
      </c>
      <c r="O49" s="236" t="s">
        <v>572</v>
      </c>
      <c r="P49" s="240" t="s">
        <v>576</v>
      </c>
      <c r="Q49" s="134"/>
      <c r="R49" s="227"/>
      <c r="S49" s="227"/>
      <c r="T49" s="227"/>
      <c r="U49" s="141"/>
      <c r="V49" s="140"/>
      <c r="W49" s="140"/>
      <c r="X49" s="140"/>
    </row>
    <row r="50" spans="1:25" ht="72" customHeight="1" x14ac:dyDescent="0.35">
      <c r="A50" s="245"/>
      <c r="B50" s="241"/>
      <c r="C50" s="104" t="str">
        <f>IF(LEN(C49)&gt;0, IF(ISNA(VLOOKUP(C49, 'Rotation Base DD'!$M:$N, 2, FALSE)), "", VLOOKUP(C49, 'Rotation Base DD'!$M:$N, 2, FALSE)), "")</f>
        <v>1/4 rotation on platform (horizontal)</v>
      </c>
      <c r="D50" s="105" t="str">
        <f>IF(LEN(D49)&gt;0, IF(ISNA(VLOOKUP(D49, 'Rotation Base DD'!$M:$N, 2, FALSE)), "", VLOOKUP(D49, 'Rotation Base DD'!$M:$N, 2, FALSE)), "")</f>
        <v>1/2 rotation on platform (horizontal)</v>
      </c>
      <c r="E50" s="106" t="str">
        <f>IF(LEN(E49)&gt;0, IF(ISNA(VLOOKUP(E49, 'Rotation Base DD'!$M:$N, 2, FALSE)), "", VLOOKUP(E49, 'Rotation Base DD'!$M:$N, 2, FALSE)), "")</f>
        <v>1 rotation on platform (horizontal)</v>
      </c>
      <c r="F50" s="107" t="str">
        <f>IF(LEN(F49)&gt;0, IF(ISNA(VLOOKUP(F49, 'Rotation Base DD'!$M:$N, 2, FALSE)), "", VLOOKUP(F49, 'Rotation Base DD'!$M:$N, 2, FALSE)), "")</f>
        <v>1/4 rotation on hands formation</v>
      </c>
      <c r="G50" s="108" t="str">
        <f>IF(LEN(G49)&gt;0, IF(ISNA(VLOOKUP(G49, 'Rotation Base DD'!$M:$N, 2, FALSE)), "", VLOOKUP(G49, 'Rotation Base DD'!$M:$N, 2, FALSE)), "")</f>
        <v>1/2 rotation on hands formation</v>
      </c>
      <c r="H50" s="108" t="str">
        <f>IF(LEN(H49)&gt;0, IF(ISNA(VLOOKUP(H49, 'Rotation Base DD'!$M:$N, 2, FALSE)), "", VLOOKUP(H49, 'Rotation Base DD'!$M:$N, 2, FALSE)), "")</f>
        <v>1 rotation on hands formation</v>
      </c>
      <c r="I50" s="108" t="str">
        <f>IF(LEN(I49)&gt;0, IF(ISNA(VLOOKUP(I49, 'Rotation Base DD'!$M:$N, 2, FALSE)), "", VLOOKUP(I49, 'Rotation Base DD'!$M:$N, 2, FALSE)), "")</f>
        <v>1.5 rotation on hands formation</v>
      </c>
      <c r="J50" s="109" t="str">
        <f>IF(LEN(J49)&gt;0, IF(ISNA(VLOOKUP(J49, 'Rotation Base DD'!$M:$N, 2, FALSE)), "", VLOOKUP(J49, 'Rotation Base DD'!$M:$N, 2, FALSE)), "")</f>
        <v>2 rotation + on hands formation</v>
      </c>
      <c r="K50" s="110" t="str">
        <f>IF(LEN(K49)&gt;0, IF(ISNA(VLOOKUP(K49, 'Rotation Base DD'!$M:$N, 2, FALSE)), "", VLOOKUP(K49, 'Rotation Base DD'!$M:$N, 2, FALSE)), "")</f>
        <v xml:space="preserve">1/4 rotation with 2 (S) platform </v>
      </c>
      <c r="L50" s="111" t="str">
        <f>IF(LEN(L49)&gt;0, IF(ISNA(VLOOKUP(L49, 'Rotation Base DD'!$M:$N, 2, FALSE)), "", VLOOKUP(L49, 'Rotation Base DD'!$M:$N, 2, FALSE)), "")</f>
        <v xml:space="preserve">1/2 rotation with 2 (S) platform </v>
      </c>
      <c r="M50" s="112" t="str">
        <f>IF(LEN(M49)&gt;0, IF(ISNA(VLOOKUP(M49, 'Rotation Base DD'!$M:$N, 2, FALSE)), "", VLOOKUP(M49, 'Rotation Base DD'!$M:$N, 2, FALSE)), "")</f>
        <v xml:space="preserve">1 rotation with 2(S)  platform </v>
      </c>
      <c r="N50" s="113" t="str">
        <f>IF(LEN(N49)&gt;0, IF(ISNA(VLOOKUP(N49, 'Rotation Base DD'!$M:$N, 2, FALSE)), "", VLOOKUP(N49, 'Rotation Base DD'!$M:$N, 2, FALSE)), "")</f>
        <v>1/4 rotation with DB  const.</v>
      </c>
      <c r="O50" s="114" t="str">
        <f>IF(LEN(O49)&gt;0, IF(ISNA(VLOOKUP(O49, 'Rotation Base DD'!$M:$N, 2, FALSE)), "", VLOOKUP(O49, 'Rotation Base DD'!$M:$N, 2, FALSE)), "")</f>
        <v>1/2 rotation with DB  const.</v>
      </c>
      <c r="P50" s="120" t="str">
        <f>IF(LEN(P49)&gt;0, IF(ISNA(VLOOKUP(P49, 'Rotation Base DD'!$M:$N, 2, FALSE)), "", VLOOKUP(P49, 'Rotation Base DD'!$M:$N, 2, FALSE)), "")</f>
        <v>1 rotation with DB  const.</v>
      </c>
      <c r="Q50" s="85" t="str">
        <f>IF(LEN(Q49)&gt;0, IF(ISNA(VLOOKUP(Q49, 'Rotation Base DD'!$M:$N, 2, FALSE)), "", VLOOKUP(Q49, 'Rotation Base DD'!$M:$N, 2, FALSE)), "")</f>
        <v/>
      </c>
      <c r="R50" s="232" t="str">
        <f>IF(LEN(R49)&gt;0, IF(ISNA(VLOOKUP(R49, 'Rotation Base DD'!$M:$N, 2, FALSE)), "", VLOOKUP(R49, 'Rotation Base DD'!$M:$N, 2, FALSE)), "")</f>
        <v/>
      </c>
      <c r="S50" s="232" t="str">
        <f>IF(LEN(S49)&gt;0, IF(ISNA(VLOOKUP(S49, 'Rotation Base DD'!$M:$N, 2, FALSE)), "", VLOOKUP(S49, 'Rotation Base DD'!$M:$N, 2, FALSE)), "")</f>
        <v/>
      </c>
      <c r="T50" s="232" t="str">
        <f>IF(LEN(T49)&gt;0, IF(ISNA(VLOOKUP(T49, 'Rotation Base DD'!$M:$N, 2, FALSE)), "", VLOOKUP(T49, 'Rotation Base DD'!$M:$N, 2, FALSE)), "")</f>
        <v/>
      </c>
      <c r="U50" s="90" t="str">
        <f>IF(LEN(U49)&gt;0, IF(ISNA(VLOOKUP(U49, 'Rotation Base DD'!$M:$N, 2, FALSE)), "", VLOOKUP(U49, 'Rotation Base DD'!$M:$N, 2, FALSE)), "")</f>
        <v/>
      </c>
      <c r="V50" s="139" t="str">
        <f>IF(LEN(V49)&gt;0, IF(ISNA(VLOOKUP(V49, 'Rotation Base DD'!$M:$N, 2, FALSE)), "", VLOOKUP(V49, 'Rotation Base DD'!$M:$N, 2, FALSE)), "")</f>
        <v/>
      </c>
      <c r="W50" s="139" t="str">
        <f>IF(LEN(W49)&gt;0, IF(ISNA(VLOOKUP(W49, 'Rotation Base DD'!$M:$N, 2, FALSE)), "", VLOOKUP(W49, 'Rotation Base DD'!$M:$N, 2, FALSE)), "")</f>
        <v/>
      </c>
      <c r="X50" s="139" t="str">
        <f>IF(LEN(X49)&gt;0, IF(ISNA(VLOOKUP(X49, 'Rotation Base DD'!$M:$N, 2, FALSE)), "", VLOOKUP(X49, 'Rotation Base DD'!$M:$N, 2, FALSE)), "")</f>
        <v/>
      </c>
    </row>
    <row r="51" spans="1:25" ht="18.5" x14ac:dyDescent="0.45">
      <c r="A51" s="246">
        <v>1</v>
      </c>
      <c r="B51" s="242" t="str">
        <f>IF(ISNA(VLOOKUP(A51, 'Construction DD'!Q:R, 2, FALSE)), "", VLOOKUP(A51, 'Construction DD'!Q:R, 2, FALSE))</f>
        <v>P</v>
      </c>
      <c r="C51" s="72">
        <v>1</v>
      </c>
      <c r="D51" s="70">
        <v>1</v>
      </c>
      <c r="E51" s="73">
        <v>1</v>
      </c>
      <c r="F51" s="72">
        <v>0</v>
      </c>
      <c r="G51" s="70">
        <v>0</v>
      </c>
      <c r="H51" s="70">
        <v>0</v>
      </c>
      <c r="I51" s="70">
        <v>0</v>
      </c>
      <c r="J51" s="73">
        <v>0</v>
      </c>
      <c r="K51" s="72">
        <v>0</v>
      </c>
      <c r="L51" s="70">
        <v>0</v>
      </c>
      <c r="M51" s="73">
        <v>0</v>
      </c>
      <c r="N51" s="72">
        <v>0</v>
      </c>
      <c r="O51" s="70">
        <v>0</v>
      </c>
      <c r="P51" s="73">
        <v>0</v>
      </c>
      <c r="Q51" s="71"/>
      <c r="R51" s="70"/>
      <c r="S51" s="70"/>
      <c r="T51" s="70"/>
      <c r="U51" s="73"/>
    </row>
    <row r="52" spans="1:25" ht="18.5" x14ac:dyDescent="0.45">
      <c r="A52" s="246">
        <v>2</v>
      </c>
      <c r="B52" s="242" t="str">
        <f>IF(ISNA(VLOOKUP(A52, 'Construction DD'!Q:R, 2, FALSE)), "", VLOOKUP(A52, 'Construction DD'!Q:R, 2, FALSE))</f>
        <v>Box</v>
      </c>
      <c r="C52" s="72">
        <v>1</v>
      </c>
      <c r="D52" s="70">
        <v>1</v>
      </c>
      <c r="E52" s="73">
        <v>1</v>
      </c>
      <c r="F52" s="72">
        <v>0</v>
      </c>
      <c r="G52" s="70">
        <v>0</v>
      </c>
      <c r="H52" s="70">
        <v>0</v>
      </c>
      <c r="I52" s="70">
        <v>0</v>
      </c>
      <c r="J52" s="73">
        <v>0</v>
      </c>
      <c r="K52" s="72">
        <v>0</v>
      </c>
      <c r="L52" s="70">
        <v>0</v>
      </c>
      <c r="M52" s="73">
        <v>0</v>
      </c>
      <c r="N52" s="72">
        <v>0</v>
      </c>
      <c r="O52" s="70">
        <v>0</v>
      </c>
      <c r="P52" s="73">
        <v>0</v>
      </c>
      <c r="Q52" s="71"/>
      <c r="R52" s="70"/>
      <c r="S52" s="70"/>
      <c r="T52" s="70"/>
      <c r="U52" s="73"/>
      <c r="Y52" s="97"/>
    </row>
    <row r="53" spans="1:25" ht="18.5" x14ac:dyDescent="0.45">
      <c r="A53" s="246">
        <v>3</v>
      </c>
      <c r="B53" s="242" t="str">
        <f>IF(ISNA(VLOOKUP(A53, 'Construction DD'!Q:R, 2, FALSE)), "", VLOOKUP(A53, 'Construction DD'!Q:R, 2, FALSE))</f>
        <v>Knees</v>
      </c>
      <c r="C53" s="72">
        <v>1</v>
      </c>
      <c r="D53" s="70">
        <v>1</v>
      </c>
      <c r="E53" s="73">
        <v>1</v>
      </c>
      <c r="F53" s="72">
        <v>0</v>
      </c>
      <c r="G53" s="70">
        <v>0</v>
      </c>
      <c r="H53" s="70">
        <v>0</v>
      </c>
      <c r="I53" s="70">
        <v>0</v>
      </c>
      <c r="J53" s="73">
        <v>0</v>
      </c>
      <c r="K53" s="72">
        <v>0</v>
      </c>
      <c r="L53" s="70">
        <v>0</v>
      </c>
      <c r="M53" s="73">
        <v>0</v>
      </c>
      <c r="N53" s="72">
        <v>0</v>
      </c>
      <c r="O53" s="70">
        <v>0</v>
      </c>
      <c r="P53" s="73">
        <v>0</v>
      </c>
      <c r="Q53" s="71"/>
      <c r="R53" s="70"/>
      <c r="S53" s="70"/>
      <c r="T53" s="70"/>
      <c r="U53" s="73"/>
      <c r="Y53" s="97"/>
    </row>
    <row r="54" spans="1:25" ht="18.5" x14ac:dyDescent="0.45">
      <c r="A54" s="246">
        <v>4</v>
      </c>
      <c r="B54" s="242" t="str">
        <f>IF(ISNA(VLOOKUP(A54, 'Construction DD'!Q:R, 2, FALSE)), "", VLOOKUP(A54, 'Construction DD'!Q:R, 2, FALSE))</f>
        <v>B</v>
      </c>
      <c r="C54" s="72">
        <v>1</v>
      </c>
      <c r="D54" s="70">
        <v>1</v>
      </c>
      <c r="E54" s="73">
        <v>1</v>
      </c>
      <c r="F54" s="72">
        <v>0</v>
      </c>
      <c r="G54" s="70">
        <v>0</v>
      </c>
      <c r="H54" s="70">
        <v>0</v>
      </c>
      <c r="I54" s="70">
        <v>0</v>
      </c>
      <c r="J54" s="73">
        <v>0</v>
      </c>
      <c r="K54" s="72">
        <v>0</v>
      </c>
      <c r="L54" s="70">
        <v>0</v>
      </c>
      <c r="M54" s="73">
        <v>0</v>
      </c>
      <c r="N54" s="72">
        <v>0</v>
      </c>
      <c r="O54" s="70">
        <v>0</v>
      </c>
      <c r="P54" s="73">
        <v>0</v>
      </c>
      <c r="Q54" s="71"/>
      <c r="R54" s="70"/>
      <c r="S54" s="70"/>
      <c r="T54" s="70"/>
      <c r="U54" s="73"/>
      <c r="Y54" s="97"/>
    </row>
    <row r="55" spans="1:25" ht="18.5" x14ac:dyDescent="0.45">
      <c r="A55" s="246">
        <v>5</v>
      </c>
      <c r="B55" s="242" t="str">
        <f>IF(ISNA(VLOOKUP(A55, 'Construction DD'!Q:R, 2, FALSE)), "", VLOOKUP(A55, 'Construction DD'!Q:R, 2, FALSE))</f>
        <v>DB</v>
      </c>
      <c r="C55" s="72">
        <v>0</v>
      </c>
      <c r="D55" s="70">
        <v>0</v>
      </c>
      <c r="E55" s="73">
        <v>0</v>
      </c>
      <c r="F55" s="72">
        <v>0</v>
      </c>
      <c r="G55" s="70">
        <v>0</v>
      </c>
      <c r="H55" s="70">
        <v>0</v>
      </c>
      <c r="I55" s="70">
        <v>0</v>
      </c>
      <c r="J55" s="73">
        <v>0</v>
      </c>
      <c r="K55" s="72">
        <v>0</v>
      </c>
      <c r="L55" s="70">
        <v>0</v>
      </c>
      <c r="M55" s="73">
        <v>0</v>
      </c>
      <c r="N55" s="72">
        <v>1</v>
      </c>
      <c r="O55" s="70">
        <v>1</v>
      </c>
      <c r="P55" s="73">
        <v>1</v>
      </c>
      <c r="Q55" s="71"/>
      <c r="R55" s="70"/>
      <c r="S55" s="70"/>
      <c r="T55" s="70"/>
      <c r="U55" s="73"/>
      <c r="Y55" s="97"/>
    </row>
    <row r="56" spans="1:25" ht="18.5" x14ac:dyDescent="0.45">
      <c r="A56" s="246">
        <v>6</v>
      </c>
      <c r="B56" s="242" t="str">
        <f>IF(ISNA(VLOOKUP(A56, 'Construction DD'!Q:R, 2, FALSE)), "", VLOOKUP(A56, 'Construction DD'!Q:R, 2, FALSE))</f>
        <v>Chariot</v>
      </c>
      <c r="C56" s="72">
        <v>1</v>
      </c>
      <c r="D56" s="70">
        <v>1</v>
      </c>
      <c r="E56" s="73">
        <v>1</v>
      </c>
      <c r="F56" s="72">
        <v>0</v>
      </c>
      <c r="G56" s="70">
        <v>0</v>
      </c>
      <c r="H56" s="70">
        <v>0</v>
      </c>
      <c r="I56" s="70">
        <v>0</v>
      </c>
      <c r="J56" s="73">
        <v>0</v>
      </c>
      <c r="K56" s="72">
        <v>0</v>
      </c>
      <c r="L56" s="70">
        <v>0</v>
      </c>
      <c r="M56" s="73">
        <v>0</v>
      </c>
      <c r="N56" s="72">
        <v>0</v>
      </c>
      <c r="O56" s="70">
        <v>0</v>
      </c>
      <c r="P56" s="73">
        <v>0</v>
      </c>
      <c r="Q56" s="71"/>
      <c r="R56" s="70"/>
      <c r="S56" s="70"/>
      <c r="T56" s="70"/>
      <c r="U56" s="73"/>
      <c r="Y56" s="95"/>
    </row>
    <row r="57" spans="1:25" ht="18.5" x14ac:dyDescent="0.45">
      <c r="A57" s="246">
        <v>7</v>
      </c>
      <c r="B57" s="242" t="str">
        <f>IF(ISNA(VLOOKUP(A57, 'Construction DD'!Q:R, 2, FALSE)), "", VLOOKUP(A57, 'Construction DD'!Q:R, 2, FALSE))</f>
        <v>2S</v>
      </c>
      <c r="C57" s="72">
        <v>0</v>
      </c>
      <c r="D57" s="70">
        <v>0</v>
      </c>
      <c r="E57" s="73">
        <v>0</v>
      </c>
      <c r="F57" s="72">
        <v>0</v>
      </c>
      <c r="G57" s="70">
        <v>0</v>
      </c>
      <c r="H57" s="70">
        <v>0</v>
      </c>
      <c r="I57" s="70">
        <v>0</v>
      </c>
      <c r="J57" s="73">
        <v>0</v>
      </c>
      <c r="K57" s="72">
        <v>1</v>
      </c>
      <c r="L57" s="70">
        <v>1</v>
      </c>
      <c r="M57" s="73">
        <v>1</v>
      </c>
      <c r="N57" s="72">
        <v>0</v>
      </c>
      <c r="O57" s="70">
        <v>0</v>
      </c>
      <c r="P57" s="73">
        <v>0</v>
      </c>
      <c r="Q57" s="71"/>
      <c r="R57" s="70"/>
      <c r="S57" s="70"/>
      <c r="T57" s="70"/>
      <c r="U57" s="73"/>
      <c r="Y57" s="95"/>
    </row>
    <row r="58" spans="1:25" ht="18.5" x14ac:dyDescent="0.45">
      <c r="A58" s="246">
        <v>8</v>
      </c>
      <c r="B58" s="242" t="str">
        <f>IF(ISNA(VLOOKUP(A58, 'Construction DD'!Q:R, 2, FALSE)), "", VLOOKUP(A58, 'Construction DD'!Q:R, 2, FALSE))</f>
        <v>Flower</v>
      </c>
      <c r="C58" s="72">
        <v>0</v>
      </c>
      <c r="D58" s="70">
        <v>0</v>
      </c>
      <c r="E58" s="73">
        <v>0</v>
      </c>
      <c r="F58" s="72">
        <v>0</v>
      </c>
      <c r="G58" s="70">
        <v>0</v>
      </c>
      <c r="H58" s="70">
        <v>0</v>
      </c>
      <c r="I58" s="70">
        <v>0</v>
      </c>
      <c r="J58" s="73">
        <v>0</v>
      </c>
      <c r="K58" s="72">
        <v>1</v>
      </c>
      <c r="L58" s="70">
        <v>1</v>
      </c>
      <c r="M58" s="73">
        <v>1</v>
      </c>
      <c r="N58" s="72">
        <v>0</v>
      </c>
      <c r="O58" s="70">
        <v>0</v>
      </c>
      <c r="P58" s="73">
        <v>0</v>
      </c>
      <c r="Q58" s="71"/>
      <c r="R58" s="70"/>
      <c r="S58" s="70"/>
      <c r="T58" s="70"/>
      <c r="U58" s="73"/>
      <c r="Y58" s="95"/>
    </row>
    <row r="59" spans="1:25" ht="18.5" x14ac:dyDescent="0.45">
      <c r="A59" s="246">
        <v>9</v>
      </c>
      <c r="B59" s="242" t="str">
        <f>IF(ISNA(VLOOKUP(A59, 'Construction DD'!Q:R, 2, FALSE)), "", VLOOKUP(A59, 'Construction DD'!Q:R, 2, FALSE))</f>
        <v>Hand</v>
      </c>
      <c r="C59" s="72">
        <v>0</v>
      </c>
      <c r="D59" s="70">
        <v>0</v>
      </c>
      <c r="E59" s="73">
        <v>0</v>
      </c>
      <c r="F59" s="72">
        <v>1</v>
      </c>
      <c r="G59" s="70">
        <v>1</v>
      </c>
      <c r="H59" s="70">
        <v>1</v>
      </c>
      <c r="I59" s="70">
        <v>1</v>
      </c>
      <c r="J59" s="73">
        <v>1</v>
      </c>
      <c r="K59" s="72">
        <v>0</v>
      </c>
      <c r="L59" s="70">
        <v>0</v>
      </c>
      <c r="M59" s="73">
        <v>0</v>
      </c>
      <c r="N59" s="72">
        <v>0</v>
      </c>
      <c r="O59" s="70">
        <v>0</v>
      </c>
      <c r="P59" s="73">
        <v>0</v>
      </c>
      <c r="Q59" s="71"/>
      <c r="R59" s="70"/>
      <c r="S59" s="70"/>
      <c r="T59" s="70"/>
      <c r="U59" s="73"/>
      <c r="Y59" s="97"/>
    </row>
    <row r="60" spans="1:25" ht="18.5" x14ac:dyDescent="0.45">
      <c r="A60" s="246">
        <v>10</v>
      </c>
      <c r="B60" s="242" t="str">
        <f>IF(ISNA(VLOOKUP(A60, 'Construction DD'!Q:R, 2, FALSE)), "", VLOOKUP(A60, 'Construction DD'!Q:R, 2, FALSE))</f>
        <v/>
      </c>
      <c r="C60" s="72"/>
      <c r="D60" s="70"/>
      <c r="E60" s="73"/>
      <c r="F60" s="72"/>
      <c r="G60" s="70"/>
      <c r="H60" s="70"/>
      <c r="I60" s="70"/>
      <c r="J60" s="73"/>
      <c r="K60" s="72"/>
      <c r="L60" s="70"/>
      <c r="M60" s="73"/>
      <c r="N60" s="72"/>
      <c r="O60" s="70"/>
      <c r="P60" s="73"/>
      <c r="Q60" s="71"/>
      <c r="R60" s="70"/>
      <c r="S60" s="70"/>
      <c r="T60" s="70"/>
      <c r="U60" s="73"/>
      <c r="Y60" s="95"/>
    </row>
    <row r="61" spans="1:25" ht="19" thickBot="1" x14ac:dyDescent="0.5">
      <c r="A61" s="247">
        <v>11</v>
      </c>
      <c r="B61" s="243" t="str">
        <f>IF(ISNA(VLOOKUP(A61, 'Construction DD'!Q:R, 2, FALSE)), "", VLOOKUP(A61, 'Construction DD'!Q:R, 2, FALSE))</f>
        <v/>
      </c>
      <c r="C61" s="74"/>
      <c r="D61" s="75"/>
      <c r="E61" s="76"/>
      <c r="F61" s="74"/>
      <c r="G61" s="75"/>
      <c r="H61" s="75"/>
      <c r="I61" s="75"/>
      <c r="J61" s="76"/>
      <c r="K61" s="74"/>
      <c r="L61" s="75"/>
      <c r="M61" s="76"/>
      <c r="N61" s="74"/>
      <c r="O61" s="75"/>
      <c r="P61" s="76"/>
      <c r="Q61" s="94"/>
      <c r="R61" s="75"/>
      <c r="S61" s="75"/>
      <c r="T61" s="75"/>
      <c r="U61" s="76"/>
      <c r="Y61" s="95"/>
    </row>
    <row r="62" spans="1:25" x14ac:dyDescent="0.35">
      <c r="Y62" s="95"/>
    </row>
    <row r="63" spans="1:25" ht="24" thickBot="1" x14ac:dyDescent="0.6">
      <c r="A63" s="81" t="s">
        <v>897</v>
      </c>
    </row>
    <row r="64" spans="1:25" x14ac:dyDescent="0.35">
      <c r="A64" s="123"/>
      <c r="B64" s="252"/>
      <c r="C64" s="226" t="s">
        <v>500</v>
      </c>
      <c r="D64" s="227" t="s">
        <v>506</v>
      </c>
      <c r="E64" s="141" t="s">
        <v>512</v>
      </c>
      <c r="F64" s="226" t="s">
        <v>518</v>
      </c>
      <c r="G64" s="227" t="s">
        <v>524</v>
      </c>
      <c r="H64" s="141" t="s">
        <v>530</v>
      </c>
      <c r="I64" s="256" t="s">
        <v>536</v>
      </c>
      <c r="J64" s="258" t="s">
        <v>542</v>
      </c>
      <c r="K64" s="226" t="s">
        <v>548</v>
      </c>
      <c r="L64" s="257" t="s">
        <v>554</v>
      </c>
      <c r="M64" s="134"/>
      <c r="N64" s="141"/>
      <c r="O64" s="35"/>
      <c r="P64" s="140"/>
      <c r="Q64" s="140"/>
      <c r="R64" s="140"/>
      <c r="S64" s="140"/>
      <c r="T64" s="140"/>
      <c r="U64" s="140"/>
      <c r="V64" s="140"/>
      <c r="W64" s="140"/>
      <c r="X64" s="140"/>
    </row>
    <row r="65" spans="1:24" ht="119.25" customHeight="1" x14ac:dyDescent="0.35">
      <c r="A65" s="124"/>
      <c r="B65" s="253"/>
      <c r="C65" s="104" t="str">
        <f>IF(LEN(C64)&gt;0, IF(ISNA(VLOOKUP(C64, 'Rotation Base DD'!$I:$J, 2, FALSE)), "", VLOOKUP(C64, 'Rotation Base DD'!$I:$J, 2, FALSE)), "")</f>
        <v>1/2 stack rotation where (S) and (F) not in head down</v>
      </c>
      <c r="D65" s="105" t="str">
        <f>IF(LEN(D64)&gt;0, IF(ISNA(VLOOKUP(D64, 'Rotation Base DD'!$I:$J, 2, FALSE)), "", VLOOKUP(D64, 'Rotation Base DD'!$I:$J, 2, FALSE)), "")</f>
        <v>1 stack rotation where (S) and (F) not in head down</v>
      </c>
      <c r="E65" s="106" t="str">
        <f>IF(LEN(E64)&gt;0, IF(ISNA(VLOOKUP(E64, 'Rotation Base DD'!$I:$J, 2, FALSE)), "", VLOOKUP(E64, 'Rotation Base DD'!$I:$J, 2, FALSE)), "")</f>
        <v>1.5 stack rotation where (S) and (F) not in head down</v>
      </c>
      <c r="F65" s="107" t="str">
        <f>IF(LEN(F64)&gt;0, IF(ISNA(VLOOKUP(F64, 'Rotation Base DD'!$I:$J, 2, FALSE)), "", VLOOKUP(F64, 'Rotation Base DD'!$I:$J, 2, FALSE)), "")</f>
        <v>1/2 stack rotation where (S) OR (F) is head down</v>
      </c>
      <c r="G65" s="108" t="str">
        <f>IF(LEN(G64)&gt;0, IF(ISNA(VLOOKUP(G64, 'Rotation Base DD'!$I:$J, 2, FALSE)), "", VLOOKUP(G64, 'Rotation Base DD'!$I:$J, 2, FALSE)), "")</f>
        <v>1 stack rotation where (S) OR (F) is head down</v>
      </c>
      <c r="H65" s="109" t="str">
        <f>IF(LEN(H64)&gt;0, IF(ISNA(VLOOKUP(H64, 'Rotation Base DD'!$I:$J, 2, FALSE)), "", VLOOKUP(H64, 'Rotation Base DD'!$I:$J, 2, FALSE)), "")</f>
        <v>1.5 stack rotation where (S) OR (F) is head down</v>
      </c>
      <c r="I65" s="131" t="str">
        <f>IF(LEN(I64)&gt;0, IF(ISNA(VLOOKUP(I64, 'Rotation Base DD'!$I:$J, 2, FALSE)), "", VLOOKUP(I64, 'Rotation Base DD'!$I:$J, 2, FALSE)), "")</f>
        <v>1/2 rotation for lift on heads</v>
      </c>
      <c r="J65" s="259" t="str">
        <f>IF(LEN(J64)&gt;0, IF(ISNA(VLOOKUP(J64, 'Rotation Base DD'!$I:$J, 2, FALSE)), "", VLOOKUP(J64, 'Rotation Base DD'!$I:$J, 2, FALSE)), "")</f>
        <v>1/2 platform rotation after (F) landing on platform/float</v>
      </c>
      <c r="K65" s="121" t="str">
        <f>IF(LEN(K64)&gt;0, IF(ISNA(VLOOKUP(K64, 'Rotation Base DD'!$I:$J, 2, FALSE)), "", VLOOKUP(K64, 'Rotation Base DD'!$I:$J, 2, FALSE)), "")</f>
        <v>1/2 rotation of the formation being flied over for Thr^2F construction</v>
      </c>
      <c r="L65" s="122" t="str">
        <f>IF(LEN(L64)&gt;0, IF(ISNA(VLOOKUP(L64, 'Rotation Base DD'!$I:$J, 2, FALSE)), "", VLOOKUP(L64, 'Rotation Base DD'!$I:$J, 2, FALSE)), "")</f>
        <v>1 rotation of the formation being flied over for Thr^2F construction</v>
      </c>
      <c r="M65" s="85" t="str">
        <f>IF(LEN(M64)&gt;0, IF(ISNA(VLOOKUP(M64, 'Rotation Base DD'!$I:$J, 2, FALSE)), "", VLOOKUP(M64, 'Rotation Base DD'!$I:$J, 2, FALSE)), "")</f>
        <v/>
      </c>
      <c r="N65" s="90" t="str">
        <f>IF(LEN(N64)&gt;0, IF(ISNA(VLOOKUP(N64, 'Rotation Base DD'!$I:$J, 2, FALSE)), "", VLOOKUP(N64, 'Rotation Base DD'!$I:$J, 2, FALSE)), "")</f>
        <v/>
      </c>
      <c r="O65" s="139"/>
      <c r="P65" s="139" t="str">
        <f>IF(LEN(P64)&gt;0, IF(ISNA(VLOOKUP(P64, 'Rotation Base DD'!$I:$J, 2, FALSE)), "", VLOOKUP(P64, 'Rotation Base DD'!$I:$J, 2, FALSE)), "")</f>
        <v/>
      </c>
      <c r="Q65" s="139" t="str">
        <f>IF(LEN(Q64)&gt;0, IF(ISNA(VLOOKUP(Q64, 'Rotation Base DD'!$I:$J, 2, FALSE)), "", VLOOKUP(Q64, 'Rotation Base DD'!$I:$J, 2, FALSE)), "")</f>
        <v/>
      </c>
      <c r="R65" s="139" t="str">
        <f>IF(LEN(R64)&gt;0, IF(ISNA(VLOOKUP(R64, 'Rotation Base DD'!$I:$J, 2, FALSE)), "", VLOOKUP(R64, 'Rotation Base DD'!$I:$J, 2, FALSE)), "")</f>
        <v/>
      </c>
      <c r="S65" s="139" t="str">
        <f>IF(LEN(S64)&gt;0, IF(ISNA(VLOOKUP(S64, 'Rotation Base DD'!$I:$J, 2, FALSE)), "", VLOOKUP(S64, 'Rotation Base DD'!$I:$J, 2, FALSE)), "")</f>
        <v/>
      </c>
      <c r="T65" s="139" t="str">
        <f>IF(LEN(T64)&gt;0, IF(ISNA(VLOOKUP(T64, 'Rotation Base DD'!$I:$J, 2, FALSE)), "", VLOOKUP(T64, 'Rotation Base DD'!$I:$J, 2, FALSE)), "")</f>
        <v/>
      </c>
      <c r="U65" s="139" t="str">
        <f>IF(LEN(U64)&gt;0, IF(ISNA(VLOOKUP(U64, 'Rotation Base DD'!$I:$J, 2, FALSE)), "", VLOOKUP(U64, 'Rotation Base DD'!$I:$J, 2, FALSE)), "")</f>
        <v/>
      </c>
      <c r="V65" s="139" t="str">
        <f>IF(LEN(V64)&gt;0, IF(ISNA(VLOOKUP(V64, 'Rotation Base DD'!$I:$J, 2, FALSE)), "", VLOOKUP(V64, 'Rotation Base DD'!$I:$J, 2, FALSE)), "")</f>
        <v/>
      </c>
      <c r="W65" s="139" t="str">
        <f>IF(LEN(W64)&gt;0, IF(ISNA(VLOOKUP(W64, 'Rotation Base DD'!$I:$J, 2, FALSE)), "", VLOOKUP(W64, 'Rotation Base DD'!$I:$J, 2, FALSE)), "")</f>
        <v/>
      </c>
      <c r="X65" s="139" t="str">
        <f>IF(LEN(X64)&gt;0, IF(ISNA(VLOOKUP(X64, 'Rotation Base DD'!$I:$J, 2, FALSE)), "", VLOOKUP(X64, 'Rotation Base DD'!$I:$J, 2, FALSE)), "")</f>
        <v/>
      </c>
    </row>
    <row r="66" spans="1:24" ht="18.5" x14ac:dyDescent="0.45">
      <c r="A66" s="79">
        <v>1</v>
      </c>
      <c r="B66" s="254" t="str">
        <f>IF(ISNA(VLOOKUP(A66, 'Construction DD'!L:M, 2, FALSE)), "", VLOOKUP(A66, 'Construction DD'!L:M, 2, FALSE))</f>
        <v>Thr&gt;St</v>
      </c>
      <c r="C66" s="72">
        <v>1</v>
      </c>
      <c r="D66" s="70">
        <v>1</v>
      </c>
      <c r="E66" s="73">
        <v>1</v>
      </c>
      <c r="F66" s="72">
        <v>1</v>
      </c>
      <c r="G66" s="70">
        <v>1</v>
      </c>
      <c r="H66" s="73">
        <v>1</v>
      </c>
      <c r="I66" s="77">
        <v>0</v>
      </c>
      <c r="J66" s="260">
        <v>0</v>
      </c>
      <c r="K66" s="72">
        <v>0</v>
      </c>
      <c r="L66" s="73">
        <v>0</v>
      </c>
      <c r="M66" s="71"/>
      <c r="N66" s="73"/>
      <c r="O66" s="95"/>
    </row>
    <row r="67" spans="1:24" ht="18.5" x14ac:dyDescent="0.45">
      <c r="A67" s="79">
        <v>2</v>
      </c>
      <c r="B67" s="254" t="str">
        <f>IF(ISNA(VLOOKUP(A67, 'Construction DD'!L:M, 2, FALSE)), "", VLOOKUP(A67, 'Construction DD'!L:M, 2, FALSE))</f>
        <v>Thr&gt;StH</v>
      </c>
      <c r="C67" s="72">
        <v>0</v>
      </c>
      <c r="D67" s="70">
        <v>0</v>
      </c>
      <c r="E67" s="73">
        <v>0</v>
      </c>
      <c r="F67" s="72">
        <v>1</v>
      </c>
      <c r="G67" s="70">
        <v>1</v>
      </c>
      <c r="H67" s="73">
        <v>1</v>
      </c>
      <c r="I67" s="77">
        <v>0</v>
      </c>
      <c r="J67" s="260">
        <v>0</v>
      </c>
      <c r="K67" s="72">
        <v>0</v>
      </c>
      <c r="L67" s="73">
        <v>0</v>
      </c>
      <c r="M67" s="71"/>
      <c r="N67" s="73"/>
      <c r="O67" s="95"/>
    </row>
    <row r="68" spans="1:24" ht="18.5" x14ac:dyDescent="0.45">
      <c r="A68" s="79">
        <v>3</v>
      </c>
      <c r="B68" s="254" t="str">
        <f>IF(ISNA(VLOOKUP(A68, 'Construction DD'!L:M, 2, FALSE)), "", VLOOKUP(A68, 'Construction DD'!L:M, 2, FALSE))</f>
        <v>Thr&gt;Pair&gt;</v>
      </c>
      <c r="C68" s="72">
        <v>0</v>
      </c>
      <c r="D68" s="70">
        <v>0</v>
      </c>
      <c r="E68" s="73">
        <v>0</v>
      </c>
      <c r="F68" s="72">
        <v>0</v>
      </c>
      <c r="G68" s="70">
        <v>0</v>
      </c>
      <c r="H68" s="73">
        <v>0</v>
      </c>
      <c r="I68" s="77">
        <v>0</v>
      </c>
      <c r="J68" s="260">
        <v>0</v>
      </c>
      <c r="K68" s="72">
        <v>0</v>
      </c>
      <c r="L68" s="73">
        <v>0</v>
      </c>
      <c r="M68" s="71"/>
      <c r="N68" s="73"/>
      <c r="O68" s="97"/>
    </row>
    <row r="69" spans="1:24" ht="18.5" x14ac:dyDescent="0.45">
      <c r="A69" s="79">
        <v>4</v>
      </c>
      <c r="B69" s="254" t="str">
        <f>IF(ISNA(VLOOKUP(A69, 'Construction DD'!L:M, 2, FALSE)), "", VLOOKUP(A69, 'Construction DD'!L:M, 2, FALSE))</f>
        <v>Thr&gt;FF</v>
      </c>
      <c r="C69" s="72">
        <v>0</v>
      </c>
      <c r="D69" s="70">
        <v>0</v>
      </c>
      <c r="E69" s="73">
        <v>0</v>
      </c>
      <c r="F69" s="72">
        <v>0</v>
      </c>
      <c r="G69" s="70">
        <v>0</v>
      </c>
      <c r="H69" s="73">
        <v>0</v>
      </c>
      <c r="I69" s="77">
        <v>0</v>
      </c>
      <c r="J69" s="260">
        <v>1</v>
      </c>
      <c r="K69" s="72">
        <v>0</v>
      </c>
      <c r="L69" s="73">
        <v>0</v>
      </c>
      <c r="M69" s="71"/>
      <c r="N69" s="73"/>
      <c r="O69" s="95"/>
    </row>
    <row r="70" spans="1:24" ht="18.5" x14ac:dyDescent="0.45">
      <c r="A70" s="79">
        <v>5</v>
      </c>
      <c r="B70" s="254" t="str">
        <f>IF(ISNA(VLOOKUP(A70, 'Construction DD'!L:M, 2, FALSE)), "", VLOOKUP(A70, 'Construction DD'!L:M, 2, FALSE))</f>
        <v>Thr&gt;F</v>
      </c>
      <c r="C70" s="72">
        <v>0</v>
      </c>
      <c r="D70" s="70">
        <v>0</v>
      </c>
      <c r="E70" s="73">
        <v>0</v>
      </c>
      <c r="F70" s="72">
        <v>0</v>
      </c>
      <c r="G70" s="70">
        <v>0</v>
      </c>
      <c r="H70" s="73">
        <v>0</v>
      </c>
      <c r="I70" s="77">
        <v>0</v>
      </c>
      <c r="J70" s="260">
        <v>1</v>
      </c>
      <c r="K70" s="72">
        <v>0</v>
      </c>
      <c r="L70" s="73">
        <v>0</v>
      </c>
      <c r="M70" s="71"/>
      <c r="N70" s="73"/>
      <c r="O70" s="95"/>
    </row>
    <row r="71" spans="1:24" ht="18.5" x14ac:dyDescent="0.45">
      <c r="A71" s="79">
        <v>6</v>
      </c>
      <c r="B71" s="254" t="str">
        <f>IF(ISNA(VLOOKUP(A71, 'Construction DD'!L:M, 2, FALSE)), "", VLOOKUP(A71, 'Construction DD'!L:M, 2, FALSE))</f>
        <v>Thr^Lh</v>
      </c>
      <c r="C71" s="72">
        <v>0</v>
      </c>
      <c r="D71" s="70">
        <v>0</v>
      </c>
      <c r="E71" s="73">
        <v>0</v>
      </c>
      <c r="F71" s="72">
        <v>0</v>
      </c>
      <c r="G71" s="70">
        <v>0</v>
      </c>
      <c r="H71" s="73">
        <v>0</v>
      </c>
      <c r="I71" s="77">
        <v>1</v>
      </c>
      <c r="J71" s="260">
        <v>0</v>
      </c>
      <c r="K71" s="72">
        <v>0</v>
      </c>
      <c r="L71" s="73">
        <v>0</v>
      </c>
      <c r="M71" s="71"/>
      <c r="N71" s="73"/>
      <c r="O71" s="95"/>
    </row>
    <row r="72" spans="1:24" ht="18.5" x14ac:dyDescent="0.45">
      <c r="A72" s="79">
        <v>7</v>
      </c>
      <c r="B72" s="254" t="str">
        <f>IF(ISNA(VLOOKUP(A72, 'Construction DD'!L:M, 2, FALSE)), "", VLOOKUP(A72, 'Construction DD'!L:M, 2, FALSE))</f>
        <v>Thr^2F</v>
      </c>
      <c r="C72" s="72">
        <v>0</v>
      </c>
      <c r="D72" s="70">
        <v>0</v>
      </c>
      <c r="E72" s="73">
        <v>0</v>
      </c>
      <c r="F72" s="72">
        <v>0</v>
      </c>
      <c r="G72" s="70">
        <v>0</v>
      </c>
      <c r="H72" s="73">
        <v>0</v>
      </c>
      <c r="I72" s="77">
        <v>0</v>
      </c>
      <c r="J72" s="260">
        <v>0</v>
      </c>
      <c r="K72" s="72">
        <v>1</v>
      </c>
      <c r="L72" s="73">
        <v>1</v>
      </c>
      <c r="M72" s="71"/>
      <c r="N72" s="73"/>
      <c r="O72" s="95"/>
    </row>
    <row r="73" spans="1:24" ht="18.5" x14ac:dyDescent="0.45">
      <c r="A73" s="79">
        <v>8</v>
      </c>
      <c r="B73" s="254" t="str">
        <f>IF(ISNA(VLOOKUP(A73, 'Construction DD'!L:M, 2, FALSE)), "", VLOOKUP(A73, 'Construction DD'!L:M, 2, FALSE))</f>
        <v>L+spot</v>
      </c>
      <c r="C73" s="72">
        <v>0</v>
      </c>
      <c r="D73" s="70">
        <v>0</v>
      </c>
      <c r="E73" s="73">
        <v>0</v>
      </c>
      <c r="F73" s="72">
        <v>0</v>
      </c>
      <c r="G73" s="70">
        <v>0</v>
      </c>
      <c r="H73" s="73">
        <v>0</v>
      </c>
      <c r="I73" s="77">
        <v>0</v>
      </c>
      <c r="J73" s="260">
        <v>0</v>
      </c>
      <c r="K73" s="72">
        <v>0</v>
      </c>
      <c r="L73" s="73">
        <v>0</v>
      </c>
      <c r="M73" s="71"/>
      <c r="N73" s="73"/>
      <c r="O73" s="97"/>
    </row>
    <row r="74" spans="1:24" ht="18.5" x14ac:dyDescent="0.45">
      <c r="A74" s="79">
        <v>9</v>
      </c>
      <c r="B74" s="254" t="str">
        <f>IF(ISNA(VLOOKUP(A74, 'Construction DD'!L:M, 2, FALSE)), "", VLOOKUP(A74, 'Construction DD'!L:M, 2, FALSE))</f>
        <v>Thr&gt;hand</v>
      </c>
      <c r="C74" s="72">
        <v>0</v>
      </c>
      <c r="D74" s="70">
        <v>0</v>
      </c>
      <c r="E74" s="73">
        <v>0</v>
      </c>
      <c r="F74" s="72">
        <v>0</v>
      </c>
      <c r="G74" s="70">
        <v>0</v>
      </c>
      <c r="H74" s="73">
        <v>0</v>
      </c>
      <c r="I74" s="77">
        <v>0</v>
      </c>
      <c r="J74" s="260">
        <v>1</v>
      </c>
      <c r="K74" s="72">
        <v>0</v>
      </c>
      <c r="L74" s="73">
        <v>0</v>
      </c>
      <c r="M74" s="71"/>
      <c r="N74" s="73"/>
      <c r="O74" s="97"/>
    </row>
    <row r="75" spans="1:24" ht="18.5" x14ac:dyDescent="0.45">
      <c r="A75" s="79">
        <v>10</v>
      </c>
      <c r="B75" s="254" t="str">
        <f>IF(ISNA(VLOOKUP(A75, 'Construction DD'!L:M, 2, FALSE)), "", VLOOKUP(A75, 'Construction DD'!L:M, 2, FALSE))</f>
        <v>Thr+Thr</v>
      </c>
      <c r="C75" s="72">
        <v>0</v>
      </c>
      <c r="D75" s="70">
        <v>0</v>
      </c>
      <c r="E75" s="73">
        <v>0</v>
      </c>
      <c r="F75" s="72">
        <v>0</v>
      </c>
      <c r="G75" s="70">
        <v>0</v>
      </c>
      <c r="H75" s="73">
        <v>0</v>
      </c>
      <c r="I75" s="77">
        <v>0</v>
      </c>
      <c r="J75" s="260">
        <v>0</v>
      </c>
      <c r="K75" s="72">
        <v>0</v>
      </c>
      <c r="L75" s="73">
        <v>0</v>
      </c>
      <c r="M75" s="71"/>
      <c r="N75" s="73"/>
      <c r="O75" s="97"/>
    </row>
    <row r="76" spans="1:24" ht="18.5" x14ac:dyDescent="0.45">
      <c r="A76" s="79">
        <v>11</v>
      </c>
      <c r="B76" s="254" t="str">
        <f>IF(ISNA(VLOOKUP(A76, 'Construction DD'!L:M, 2, FALSE)), "", VLOOKUP(A76, 'Construction DD'!L:M, 2, FALSE))</f>
        <v>Sn</v>
      </c>
      <c r="C76" s="72">
        <v>0</v>
      </c>
      <c r="D76" s="70">
        <v>0</v>
      </c>
      <c r="E76" s="73">
        <v>0</v>
      </c>
      <c r="F76" s="72">
        <v>0</v>
      </c>
      <c r="G76" s="70">
        <v>0</v>
      </c>
      <c r="H76" s="73">
        <v>0</v>
      </c>
      <c r="I76" s="77">
        <v>0</v>
      </c>
      <c r="J76" s="260">
        <v>0</v>
      </c>
      <c r="K76" s="72">
        <v>0</v>
      </c>
      <c r="L76" s="73">
        <v>0</v>
      </c>
      <c r="M76" s="71"/>
      <c r="N76" s="73"/>
      <c r="O76" s="97"/>
    </row>
    <row r="77" spans="1:24" ht="18.5" x14ac:dyDescent="0.45">
      <c r="A77" s="79">
        <v>12</v>
      </c>
      <c r="B77" s="254" t="str">
        <f>IF(ISNA(VLOOKUP(A77, 'Construction DD'!L:M, 2, FALSE)), "", VLOOKUP(A77, 'Construction DD'!L:M, 2, FALSE))</f>
        <v>Thr&gt;head&gt;</v>
      </c>
      <c r="C77" s="72">
        <v>0</v>
      </c>
      <c r="D77" s="70">
        <v>0</v>
      </c>
      <c r="E77" s="73">
        <v>0</v>
      </c>
      <c r="F77" s="72">
        <v>0</v>
      </c>
      <c r="G77" s="70">
        <v>0</v>
      </c>
      <c r="H77" s="73">
        <v>0</v>
      </c>
      <c r="I77" s="77">
        <v>0</v>
      </c>
      <c r="J77" s="260">
        <v>0</v>
      </c>
      <c r="K77" s="72">
        <v>0</v>
      </c>
      <c r="L77" s="73">
        <v>0</v>
      </c>
      <c r="M77" s="71"/>
      <c r="N77" s="73"/>
      <c r="O77" s="97"/>
    </row>
    <row r="78" spans="1:24" ht="18.5" x14ac:dyDescent="0.45">
      <c r="A78" s="79">
        <v>13</v>
      </c>
      <c r="B78" s="254" t="str">
        <f>IF(ISNA(VLOOKUP(A78, 'Construction DD'!L:M, 2, FALSE)), "", VLOOKUP(A78, 'Construction DD'!L:M, 2, FALSE))</f>
        <v>2Sup+</v>
      </c>
      <c r="C78" s="72">
        <v>0</v>
      </c>
      <c r="D78" s="70">
        <v>0</v>
      </c>
      <c r="E78" s="73">
        <v>0</v>
      </c>
      <c r="F78" s="72">
        <v>0</v>
      </c>
      <c r="G78" s="70">
        <v>0</v>
      </c>
      <c r="H78" s="73">
        <v>0</v>
      </c>
      <c r="I78" s="77">
        <v>0</v>
      </c>
      <c r="J78" s="260">
        <v>0</v>
      </c>
      <c r="K78" s="72">
        <v>0</v>
      </c>
      <c r="L78" s="73">
        <v>0</v>
      </c>
      <c r="M78" s="71"/>
      <c r="N78" s="73"/>
      <c r="O78" s="97"/>
    </row>
    <row r="79" spans="1:24" ht="18.5" x14ac:dyDescent="0.45">
      <c r="A79" s="79">
        <v>14</v>
      </c>
      <c r="B79" s="254" t="str">
        <f>IF(ISNA(VLOOKUP(A79, 'Construction DD'!L:M, 2, FALSE)), "", VLOOKUP(A79, 'Construction DD'!L:M, 2, FALSE))</f>
        <v>Thr&gt;Sq</v>
      </c>
      <c r="C79" s="72">
        <v>0</v>
      </c>
      <c r="D79" s="70">
        <v>0</v>
      </c>
      <c r="E79" s="73">
        <v>0</v>
      </c>
      <c r="F79" s="72">
        <v>0</v>
      </c>
      <c r="G79" s="70">
        <v>0</v>
      </c>
      <c r="H79" s="73">
        <v>0</v>
      </c>
      <c r="I79" s="77">
        <v>0</v>
      </c>
      <c r="J79" s="260">
        <v>0</v>
      </c>
      <c r="K79" s="72">
        <v>0</v>
      </c>
      <c r="L79" s="73">
        <v>0</v>
      </c>
      <c r="M79" s="71"/>
      <c r="N79" s="73"/>
      <c r="O79" s="97"/>
    </row>
    <row r="80" spans="1:24" ht="18.5" x14ac:dyDescent="0.45">
      <c r="A80" s="79">
        <v>15</v>
      </c>
      <c r="B80" s="254" t="str">
        <f>IF(ISNA(VLOOKUP(A80, 'Construction DD'!L:M, 2, FALSE)), "", VLOOKUP(A80, 'Construction DD'!L:M, 2, FALSE))</f>
        <v>Thr&gt;St2</v>
      </c>
      <c r="C80" s="72">
        <v>1</v>
      </c>
      <c r="D80" s="70">
        <v>1</v>
      </c>
      <c r="E80" s="73">
        <v>1</v>
      </c>
      <c r="F80" s="72">
        <v>1</v>
      </c>
      <c r="G80" s="70">
        <v>1</v>
      </c>
      <c r="H80" s="73">
        <v>1</v>
      </c>
      <c r="I80" s="77">
        <v>0</v>
      </c>
      <c r="J80" s="260">
        <v>0</v>
      </c>
      <c r="K80" s="72">
        <v>0</v>
      </c>
      <c r="L80" s="73">
        <v>0</v>
      </c>
      <c r="M80" s="71"/>
      <c r="N80" s="73"/>
      <c r="O80" s="97"/>
    </row>
    <row r="81" spans="1:42" ht="18.5" x14ac:dyDescent="0.45">
      <c r="A81" s="79">
        <v>16</v>
      </c>
      <c r="B81" s="254" t="str">
        <f>IF(ISNA(VLOOKUP(A81, 'Construction DD'!L:M, 2, FALSE)), "", VLOOKUP(A81, 'Construction DD'!L:M, 2, FALSE))</f>
        <v>Thr&gt;StH&gt;1F</v>
      </c>
      <c r="C81" s="72">
        <v>0</v>
      </c>
      <c r="D81" s="70">
        <v>0</v>
      </c>
      <c r="E81" s="73">
        <v>0</v>
      </c>
      <c r="F81" s="72">
        <v>1</v>
      </c>
      <c r="G81" s="70">
        <v>1</v>
      </c>
      <c r="H81" s="73">
        <v>1</v>
      </c>
      <c r="I81" s="77">
        <v>0</v>
      </c>
      <c r="J81" s="260">
        <v>0</v>
      </c>
      <c r="K81" s="72">
        <v>0</v>
      </c>
      <c r="L81" s="73">
        <v>0</v>
      </c>
      <c r="M81" s="71"/>
      <c r="N81" s="73"/>
      <c r="O81" s="97"/>
    </row>
    <row r="82" spans="1:42" ht="18.5" x14ac:dyDescent="0.45">
      <c r="A82" s="79">
        <v>17</v>
      </c>
      <c r="B82" s="254" t="str">
        <f>IF(ISNA(VLOOKUP(A82, 'Construction DD'!L:M, 2, FALSE)), "", VLOOKUP(A82, 'Construction DD'!L:M, 2, FALSE))</f>
        <v/>
      </c>
      <c r="C82" s="72"/>
      <c r="D82" s="70"/>
      <c r="E82" s="73"/>
      <c r="F82" s="72"/>
      <c r="G82" s="70"/>
      <c r="H82" s="73"/>
      <c r="I82" s="77"/>
      <c r="J82" s="260"/>
      <c r="K82" s="72"/>
      <c r="L82" s="73"/>
      <c r="M82" s="71"/>
      <c r="N82" s="73"/>
    </row>
    <row r="83" spans="1:42" ht="19" thickBot="1" x14ac:dyDescent="0.5">
      <c r="A83" s="80">
        <v>18</v>
      </c>
      <c r="B83" s="255" t="str">
        <f>IF(ISNA(VLOOKUP(A83, 'Construction DD'!L:M, 2, FALSE)), "", VLOOKUP(A83, 'Construction DD'!L:M, 2, FALSE))</f>
        <v/>
      </c>
      <c r="C83" s="74"/>
      <c r="D83" s="75"/>
      <c r="E83" s="76"/>
      <c r="F83" s="74"/>
      <c r="G83" s="75"/>
      <c r="H83" s="76"/>
      <c r="I83" s="78"/>
      <c r="J83" s="261"/>
      <c r="K83" s="74"/>
      <c r="L83" s="76"/>
      <c r="M83" s="94"/>
      <c r="N83" s="76"/>
    </row>
    <row r="87" spans="1:42" ht="23.5" x14ac:dyDescent="0.55000000000000004">
      <c r="A87" s="81" t="s">
        <v>898</v>
      </c>
    </row>
    <row r="90" spans="1:42" ht="23.5" x14ac:dyDescent="0.55000000000000004">
      <c r="A90" s="86"/>
      <c r="B90" s="87"/>
      <c r="C90" s="116">
        <v>1</v>
      </c>
      <c r="D90" s="117">
        <v>2</v>
      </c>
      <c r="E90" s="117">
        <v>3</v>
      </c>
      <c r="F90" s="117">
        <v>4</v>
      </c>
      <c r="G90" s="117">
        <v>5</v>
      </c>
      <c r="H90" s="117">
        <v>6</v>
      </c>
      <c r="I90" s="118">
        <v>7</v>
      </c>
      <c r="J90" s="117">
        <v>8</v>
      </c>
      <c r="K90" s="117">
        <v>9</v>
      </c>
      <c r="L90" s="117">
        <v>10</v>
      </c>
      <c r="M90" s="117">
        <v>11</v>
      </c>
      <c r="N90" s="117">
        <v>12</v>
      </c>
      <c r="O90" s="117">
        <v>13</v>
      </c>
      <c r="P90" s="117">
        <v>14</v>
      </c>
      <c r="Q90" s="117">
        <v>15</v>
      </c>
      <c r="R90" s="117">
        <v>16</v>
      </c>
      <c r="S90" s="117">
        <v>17</v>
      </c>
      <c r="T90" s="117">
        <v>18</v>
      </c>
      <c r="U90" s="117">
        <v>19</v>
      </c>
      <c r="V90" s="117">
        <v>20</v>
      </c>
      <c r="W90" s="117">
        <v>21</v>
      </c>
      <c r="X90" s="117">
        <v>22</v>
      </c>
      <c r="Y90" s="117">
        <v>23</v>
      </c>
      <c r="Z90" s="117">
        <v>24</v>
      </c>
      <c r="AA90" s="117">
        <v>25</v>
      </c>
      <c r="AB90" s="117">
        <v>26</v>
      </c>
      <c r="AC90" s="117">
        <v>27</v>
      </c>
      <c r="AD90" s="117">
        <v>28</v>
      </c>
      <c r="AE90" s="117">
        <v>29</v>
      </c>
      <c r="AF90" s="117">
        <v>30</v>
      </c>
      <c r="AG90" s="117">
        <v>31</v>
      </c>
      <c r="AH90" s="117">
        <v>32</v>
      </c>
      <c r="AI90" s="117">
        <v>33</v>
      </c>
      <c r="AJ90" s="117">
        <v>34</v>
      </c>
      <c r="AK90" s="117">
        <v>35</v>
      </c>
      <c r="AL90" s="117">
        <v>36</v>
      </c>
      <c r="AM90" s="117">
        <v>37</v>
      </c>
      <c r="AN90" s="117">
        <v>38</v>
      </c>
      <c r="AO90" s="117">
        <v>39</v>
      </c>
      <c r="AP90" s="117">
        <v>40</v>
      </c>
    </row>
    <row r="91" spans="1:42" x14ac:dyDescent="0.35">
      <c r="A91" s="88"/>
      <c r="B91" s="89"/>
      <c r="C91" s="119" t="str">
        <f>IF(LEN(C90)&gt;0, IF(ISNA(VLOOKUP(C90, 'Connection DD'!$E$5:$J$40, 2, FALSE)), "", VLOOKUP(C90, 'Connection DD'!$E$5:$J$40, 2, FALSE)), "")</f>
        <v>1P1P</v>
      </c>
      <c r="D91" s="119" t="str">
        <f>IF(LEN(D90)&gt;0, IF(ISNA(VLOOKUP(D90, 'Connection DD'!$E$5:$J$40, 2, FALSE)), "", VLOOKUP(D90, 'Connection DD'!$E$5:$J$40, 2, FALSE)), "")</f>
        <v>1P1F</v>
      </c>
      <c r="E91" s="119" t="str">
        <f>IF(LEN(E90)&gt;0, IF(ISNA(VLOOKUP(E90, 'Connection DD'!$E$5:$J$40, 2, FALSE)), "", VLOOKUP(E90, 'Connection DD'!$E$5:$J$40, 2, FALSE)), "")</f>
        <v>1PPx</v>
      </c>
      <c r="F91" s="119" t="str">
        <f>IF(LEN(F90)&gt;0, IF(ISNA(VLOOKUP(F90, 'Connection DD'!$E$5:$J$40, 2, FALSE)), "", VLOOKUP(F90, 'Connection DD'!$E$5:$J$40, 2, FALSE)), "")</f>
        <v>PP</v>
      </c>
      <c r="G91" s="119" t="str">
        <f>IF(LEN(G90)&gt;0, IF(ISNA(VLOOKUP(G90, 'Connection DD'!$E$5:$J$40, 2, FALSE)), "", VLOOKUP(G90, 'Connection DD'!$E$5:$J$40, 2, FALSE)), "")</f>
        <v>FP</v>
      </c>
      <c r="H91" s="119" t="str">
        <f>IF(LEN(H90)&gt;0, IF(ISNA(VLOOKUP(H90, 'Connection DD'!$E$5:$J$40, 2, FALSE)), "", VLOOKUP(H90, 'Connection DD'!$E$5:$J$40, 2, FALSE)), "")</f>
        <v>FF</v>
      </c>
      <c r="I91" s="119" t="str">
        <f>IF(LEN(I90)&gt;0, IF(ISNA(VLOOKUP(I90, 'Connection DD'!$E$5:$J$40, 2, FALSE)), "", VLOOKUP(I90, 'Connection DD'!$E$5:$J$40, 2, FALSE)), "")</f>
        <v>FF/</v>
      </c>
      <c r="J91" s="119" t="str">
        <f>IF(LEN(J90)&gt;0, IF(ISNA(VLOOKUP(J90, 'Connection DD'!$E$5:$J$40, 2, FALSE)), "", VLOOKUP(J90, 'Connection DD'!$E$5:$J$40, 2, FALSE)), "")</f>
        <v>PF</v>
      </c>
      <c r="K91" s="119" t="str">
        <f>IF(LEN(K90)&gt;0, IF(ISNA(VLOOKUP(K90, 'Connection DD'!$E$5:$J$40, 2, FALSE)), "", VLOOKUP(K90, 'Connection DD'!$E$5:$J$40, 2, FALSE)), "")</f>
        <v>SiSb</v>
      </c>
      <c r="L91" s="119" t="str">
        <f>IF(LEN(L90)&gt;0, IF(ISNA(VLOOKUP(L90, 'Connection DD'!$E$5:$J$40, 2, FALSE)), "", VLOOKUP(L90, 'Connection DD'!$E$5:$J$40, 2, FALSE)), "")</f>
        <v>Bp</v>
      </c>
      <c r="M91" s="119" t="str">
        <f>IF(LEN(M90)&gt;0, IF(ISNA(VLOOKUP(M90, 'Connection DD'!$E$5:$J$40, 2, FALSE)), "", VLOOKUP(M90, 'Connection DD'!$E$5:$J$40, 2, FALSE)), "")</f>
        <v>ShF</v>
      </c>
      <c r="N91" s="119" t="str">
        <f>IF(LEN(N90)&gt;0, IF(ISNA(VLOOKUP(N90, 'Connection DD'!$E$5:$J$40, 2, FALSE)), "", VLOOKUP(N90, 'Connection DD'!$E$5:$J$40, 2, FALSE)), "")</f>
        <v>E</v>
      </c>
      <c r="O91" s="119" t="str">
        <f>IF(LEN(O90)&gt;0, IF(ISNA(VLOOKUP(O90, 'Connection DD'!$E$5:$J$40, 2, FALSE)), "", VLOOKUP(O90, 'Connection DD'!$E$5:$J$40, 2, FALSE)), "")</f>
        <v>PH/</v>
      </c>
      <c r="P91" s="119" t="str">
        <f>IF(LEN(P90)&gt;0, IF(ISNA(VLOOKUP(P90, 'Connection DD'!$E$5:$J$40, 2, FALSE)), "", VLOOKUP(P90, 'Connection DD'!$E$5:$J$40, 2, FALSE)), "")</f>
        <v>LiH</v>
      </c>
      <c r="Q91" s="119" t="str">
        <f>IF(LEN(Q90)&gt;0, IF(ISNA(VLOOKUP(Q90, 'Connection DD'!$E$5:$J$40, 2, FALSE)), "", VLOOKUP(Q90, 'Connection DD'!$E$5:$J$40, 2, FALSE)), "")</f>
        <v>AP</v>
      </c>
      <c r="R91" s="119" t="str">
        <f>IF(LEN(R90)&gt;0, IF(ISNA(VLOOKUP(R90, 'Connection DD'!$E$5:$J$40, 2, FALSE)), "", VLOOKUP(R90, 'Connection DD'!$E$5:$J$40, 2, FALSE)), "")</f>
        <v>SiS</v>
      </c>
      <c r="S91" s="119" t="str">
        <f>IF(LEN(S90)&gt;0, IF(ISNA(VLOOKUP(S90, 'Connection DD'!$E$5:$J$40, 2, FALSE)), "", VLOOKUP(S90, 'Connection DD'!$E$5:$J$40, 2, FALSE)), "")</f>
        <v>FS</v>
      </c>
      <c r="T91" s="119" t="str">
        <f>IF(LEN(T90)&gt;0, IF(ISNA(VLOOKUP(T90, 'Connection DD'!$E$5:$J$40, 2, FALSE)), "", VLOOKUP(T90, 'Connection DD'!$E$5:$J$40, 2, FALSE)), "")</f>
        <v>F1S</v>
      </c>
      <c r="U91" s="119" t="str">
        <f>IF(LEN(U90)&gt;0, IF(ISNA(VLOOKUP(U90, 'Connection DD'!$E$5:$J$40, 2, FALSE)), "", VLOOKUP(U90, 'Connection DD'!$E$5:$J$40, 2, FALSE)), "")</f>
        <v>Le</v>
      </c>
      <c r="V91" s="119" t="str">
        <f>IF(LEN(V90)&gt;0, IF(ISNA(VLOOKUP(V90, 'Connection DD'!$E$5:$J$40, 2, FALSE)), "", VLOOKUP(V90, 'Connection DD'!$E$5:$J$40, 2, FALSE)), "")</f>
        <v>Tow</v>
      </c>
      <c r="W91" s="119" t="str">
        <f>IF(LEN(W90)&gt;0, IF(ISNA(VLOOKUP(W90, 'Connection DD'!$E$5:$J$40, 2, FALSE)), "", VLOOKUP(W90, 'Connection DD'!$E$5:$J$40, 2, FALSE)), "")</f>
        <v>Li</v>
      </c>
      <c r="X91" s="119" t="str">
        <f>IF(LEN(X90)&gt;0, IF(ISNA(VLOOKUP(X90, 'Connection DD'!$E$5:$J$40, 2, FALSE)), "", VLOOKUP(X90, 'Connection DD'!$E$5:$J$40, 2, FALSE)), "")</f>
        <v>Ch</v>
      </c>
      <c r="Y91" s="119" t="str">
        <f>IF(LEN(Y90)&gt;0, IF(ISNA(VLOOKUP(Y90, 'Connection DD'!$E$5:$J$40, 2, FALSE)), "", VLOOKUP(Y90, 'Connection DD'!$E$5:$J$40, 2, FALSE)), "")</f>
        <v>Tw</v>
      </c>
      <c r="Z91" s="119" t="str">
        <f>IF(LEN(Z90)&gt;0, IF(ISNA(VLOOKUP(Z90, 'Connection DD'!$E$5:$J$40, 2, FALSE)), "", VLOOKUP(Z90, 'Connection DD'!$E$5:$J$40, 2, FALSE)), "")</f>
        <v>LayF</v>
      </c>
      <c r="AA91" s="119" t="str">
        <f>IF(LEN(AA90)&gt;0, IF(ISNA(VLOOKUP(AA90, 'Connection DD'!$E$5:$J$40, 2, FALSE)), "", VLOOKUP(AA90, 'Connection DD'!$E$5:$J$40, 2, FALSE)), "")</f>
        <v>SiF</v>
      </c>
      <c r="AB91" s="119" t="str">
        <f>IF(LEN(AB90)&gt;0, IF(ISNA(VLOOKUP(AB90, 'Connection DD'!$E$5:$J$40, 2, FALSE)), "", VLOOKUP(AB90, 'Connection DD'!$E$5:$J$40, 2, FALSE)), "")</f>
        <v>1FH+1FP</v>
      </c>
      <c r="AC91" s="119" t="str">
        <f>IF(LEN(AC90)&gt;0, IF(ISNA(VLOOKUP(AC90, 'Connection DD'!$E$5:$J$40, 2, FALSE)), "", VLOOKUP(AC90, 'Connection DD'!$E$5:$J$40, 2, FALSE)), "")</f>
        <v>S+</v>
      </c>
      <c r="AD91" s="119" t="str">
        <f>IF(LEN(AD90)&gt;0, IF(ISNA(VLOOKUP(AD90, 'Connection DD'!$E$5:$J$40, 2, FALSE)), "", VLOOKUP(AD90, 'Connection DD'!$E$5:$J$40, 2, FALSE)), "")</f>
        <v>1F1P</v>
      </c>
      <c r="AE91" s="119" t="str">
        <f>IF(LEN(AE90)&gt;0, IF(ISNA(VLOOKUP(AE90, 'Connection DD'!$E$5:$J$40, 2, FALSE)), "", VLOOKUP(AE90, 'Connection DD'!$E$5:$J$40, 2, FALSE)), "")</f>
        <v>1F1F</v>
      </c>
      <c r="AF91" s="119" t="str">
        <f>IF(LEN(AF90)&gt;0, IF(ISNA(VLOOKUP(AF90, 'Connection DD'!$E$5:$J$40, 2, FALSE)), "", VLOOKUP(AF90, 'Connection DD'!$E$5:$J$40, 2, FALSE)), "")</f>
        <v>1PH</v>
      </c>
      <c r="AG91" s="119" t="str">
        <f>IF(LEN(AG90)&gt;0, IF(ISNA(VLOOKUP(AG90, 'Connection DD'!$E$5:$J$40, 2, FALSE)), "", VLOOKUP(AG90, 'Connection DD'!$E$5:$J$40, 2, FALSE)), "")</f>
        <v>PP2</v>
      </c>
      <c r="AH91" s="119" t="str">
        <f>IF(LEN(AH90)&gt;0, IF(ISNA(VLOOKUP(AH90, 'Connection DD'!$E$5:$J$40, 2, FALSE)), "", VLOOKUP(AH90, 'Connection DD'!$E$5:$J$40, 2, FALSE)), "")</f>
        <v>2pH</v>
      </c>
      <c r="AI91" s="119" t="str">
        <f>IF(LEN(AI90)&gt;0, IF(ISNA(VLOOKUP(AI90, 'Connection DD'!$E$5:$J$40, 2, FALSE)), "", VLOOKUP(AI90, 'Connection DD'!$E$5:$J$40, 2, FALSE)), "")</f>
        <v>H1F/</v>
      </c>
      <c r="AJ91" s="119" t="str">
        <f>IF(LEN(AJ90)&gt;0, IF(ISNA(VLOOKUP(AJ90, 'Connection DD'!$E$5:$J$40, 2, FALSE)), "", VLOOKUP(AJ90, 'Connection DD'!$E$5:$J$40, 2, FALSE)), "")</f>
        <v>HT+</v>
      </c>
      <c r="AK91" s="119" t="str">
        <f>IF(LEN(AK90)&gt;0, IF(ISNA(VLOOKUP(AK90, 'Connection DD'!$E$5:$J$40, 2, FALSE)), "", VLOOKUP(AK90, 'Connection DD'!$E$5:$J$40, 2, FALSE)), "")</f>
        <v/>
      </c>
      <c r="AL91" s="119" t="str">
        <f>IF(LEN(AL90)&gt;0, IF(ISNA(VLOOKUP(AL90, 'Connection DD'!$E$5:$J$40, 2, FALSE)), "", VLOOKUP(AL90, 'Connection DD'!$E$5:$J$40, 2, FALSE)), "")</f>
        <v/>
      </c>
      <c r="AM91" s="119" t="str">
        <f>IF(LEN(AM90)&gt;0, IF(ISNA(VLOOKUP(AM90, 'Connection DD'!$E$5:$J$40, 2, FALSE)), "", VLOOKUP(AM90, 'Connection DD'!$E$5:$J$40, 2, FALSE)), "")</f>
        <v/>
      </c>
      <c r="AN91" s="119" t="str">
        <f>IF(LEN(AN90)&gt;0, IF(ISNA(VLOOKUP(AN90, 'Connection DD'!$E$5:$J$40, 2, FALSE)), "", VLOOKUP(AN90, 'Connection DD'!$E$5:$J$40, 2, FALSE)), "")</f>
        <v/>
      </c>
      <c r="AO91" s="119" t="str">
        <f>IF(LEN(AO90)&gt;0, IF(ISNA(VLOOKUP(AO90, 'Connection DD'!$E$5:$J$40, 2, FALSE)), "", VLOOKUP(AO90, 'Connection DD'!$E$5:$J$40, 2, FALSE)), "")</f>
        <v/>
      </c>
      <c r="AP91" s="119" t="str">
        <f>IF(LEN(AP90)&gt;0, IF(ISNA(VLOOKUP(AP90, 'Connection DD'!$E$5:$J$40, 2, FALSE)), "", VLOOKUP(AP90, 'Connection DD'!$E$5:$J$40, 2, FALSE)), "")</f>
        <v/>
      </c>
    </row>
    <row r="92" spans="1:42" ht="118.25" customHeight="1" x14ac:dyDescent="0.35">
      <c r="A92" s="88"/>
      <c r="B92" s="89"/>
      <c r="C92" s="104" t="str">
        <f>IF(LEN(C91)&gt;0, IF(ISNA(VLOOKUP(C90, 'Connection DD'!$E$5:$J$40, 3, FALSE)), "", VLOOKUP(C90, 'Connection DD'!$E$5:$J$40, 3, FALSE)), "")</f>
        <v>1 palm on 1 palm</v>
      </c>
      <c r="D92" s="104" t="str">
        <f>IF(LEN(D91)&gt;0, IF(ISNA(VLOOKUP(D90, 'Connection DD'!$E$5:$J$40, 3, FALSE)), "", VLOOKUP(D90, 'Connection DD'!$E$5:$J$40, 3, FALSE)), "")</f>
        <v>1 palm on 1 foot</v>
      </c>
      <c r="E92" s="104" t="str">
        <f>IF(LEN(E91)&gt;0, IF(ISNA(VLOOKUP(E90, 'Connection DD'!$E$5:$J$40, 3, FALSE)), "", VLOOKUP(E90, 'Connection DD'!$E$5:$J$40, 3, FALSE)), "")</f>
        <v>1 palm on xsmall grip of support</v>
      </c>
      <c r="F92" s="104" t="str">
        <f>IF(LEN(F91)&gt;0, IF(ISNA(VLOOKUP(F90, 'Connection DD'!$E$5:$J$40, 3, FALSE)), "", VLOOKUP(F90, 'Connection DD'!$E$5:$J$40, 3, FALSE)), "")</f>
        <v>Palms on Palms</v>
      </c>
      <c r="G92" s="104" t="str">
        <f>IF(LEN(G91)&gt;0, IF(ISNA(VLOOKUP(G90, 'Connection DD'!$E$5:$J$40, 3, FALSE)), "", VLOOKUP(G90, 'Connection DD'!$E$5:$J$40, 3, FALSE)), "")</f>
        <v>1 foot / 2 feet on palms ((S)  can have an xsmall grip or apart)</v>
      </c>
      <c r="H92" s="104" t="str">
        <f>IF(LEN(H91)&gt;0, IF(ISNA(VLOOKUP(H90, 'Connection DD'!$E$5:$J$40, 3, FALSE)), "", VLOOKUP(H90, 'Connection DD'!$E$5:$J$40, 3, FALSE)), "")</f>
        <v>Feet  on feet</v>
      </c>
      <c r="I92" s="104" t="str">
        <f>IF(LEN(I91)&gt;0, IF(ISNA(VLOOKUP(I90, 'Connection DD'!$E$5:$J$40, 3, FALSE)), "", VLOOKUP(I90, 'Connection DD'!$E$5:$J$40, 3, FALSE)), "")</f>
        <v>Feet on feet with spotter's/base's help</v>
      </c>
      <c r="J92" s="104" t="str">
        <f>IF(LEN(J91)&gt;0, IF(ISNA(VLOOKUP(J90, 'Connection DD'!$E$5:$J$40, 3, FALSE)), "", VLOOKUP(J90, 'Connection DD'!$E$5:$J$40, 3, FALSE)), "")</f>
        <v>Palms on feet</v>
      </c>
      <c r="K92" s="104" t="str">
        <f>IF(LEN(K91)&gt;0, IF(ISNA(VLOOKUP(K90, 'Connection DD'!$E$5:$J$40, 3, FALSE)), "", VLOOKUP(K90, 'Connection DD'!$E$5:$J$40, 3, FALSE)), "")</f>
        <v>Lowerback sits on shoulderblades (blind)</v>
      </c>
      <c r="L92" s="104" t="str">
        <f>IF(LEN(L91)&gt;0, IF(ISNA(VLOOKUP(L90, 'Connection DD'!$E$5:$J$40, 3, FALSE)), "", VLOOKUP(L90, 'Connection DD'!$E$5:$J$40, 3, FALSE)), "")</f>
        <v>Backpack: Back  to back blind connection</v>
      </c>
      <c r="M92" s="104" t="str">
        <f>IF(LEN(M91)&gt;0, IF(ISNA(VLOOKUP(M90, 'Connection DD'!$E$5:$J$40, 3, FALSE)), "", VLOOKUP(M90, 'Connection DD'!$E$5:$J$40, 3, FALSE)), "")</f>
        <v xml:space="preserve">Shoulders  on feet </v>
      </c>
      <c r="N92" s="104" t="str">
        <f>IF(LEN(N91)&gt;0, IF(ISNA(VLOOKUP(N90, 'Connection DD'!$E$5:$J$40, 3, FALSE)), "", VLOOKUP(N90, 'Connection DD'!$E$5:$J$40, 3, FALSE)), "")</f>
        <v>Eiffel: Shoulders (F) on palms (S) + palms (S) on shoulders (F)</v>
      </c>
      <c r="O92" s="104" t="str">
        <f>IF(LEN(O91)&gt;0, IF(ISNA(VLOOKUP(O90, 'Connection DD'!$E$5:$J$40, 3, FALSE)), "", VLOOKUP(O90, 'Connection DD'!$E$5:$J$40, 3, FALSE)), "")</f>
        <v xml:space="preserve">1 palm on head  + 1 palm on 1 palm </v>
      </c>
      <c r="P92" s="104" t="str">
        <f>IF(LEN(P91)&gt;0, IF(ISNA(VLOOKUP(P90, 'Connection DD'!$E$5:$J$40, 3, FALSE)), "", VLOOKUP(P90, 'Connection DD'!$E$5:$J$40, 3, FALSE)), "")</f>
        <v>Lift on heads (only heads)</v>
      </c>
      <c r="Q92" s="104" t="str">
        <f>IF(LEN(Q91)&gt;0, IF(ISNA(VLOOKUP(Q90, 'Connection DD'!$E$5:$J$40, 3, FALSE)), "", VLOOKUP(Q90, 'Connection DD'!$E$5:$J$40, 3, FALSE)), "")</f>
        <v xml:space="preserve">All body sits/ lays on palms   </v>
      </c>
      <c r="R92" s="104" t="str">
        <f>IF(LEN(R91)&gt;0, IF(ISNA(VLOOKUP(R90, 'Connection DD'!$E$5:$J$40, 3, FALSE)), "", VLOOKUP(R90, 'Connection DD'!$E$5:$J$40, 3, FALSE)), "")</f>
        <v xml:space="preserve">Sit / lay /hang on shoulders   </v>
      </c>
      <c r="S92" s="104" t="str">
        <f>IF(LEN(S91)&gt;0, IF(ISNA(VLOOKUP(S90, 'Connection DD'!$E$5:$J$40, 3, FALSE)), "", VLOOKUP(S90, 'Connection DD'!$E$5:$J$40, 3, FALSE)), "")</f>
        <v xml:space="preserve">Feet on shoulders   </v>
      </c>
      <c r="T92" s="104" t="str">
        <f>IF(LEN(T91)&gt;0, IF(ISNA(VLOOKUP(T90, 'Connection DD'!$E$5:$J$40, 3, FALSE)), "", VLOOKUP(T90, 'Connection DD'!$E$5:$J$40, 3, FALSE)), "")</f>
        <v xml:space="preserve">1 foot on 1 shoulder   </v>
      </c>
      <c r="U92" s="104" t="str">
        <f>IF(LEN(U91)&gt;0, IF(ISNA(VLOOKUP(U90, 'Connection DD'!$E$5:$J$40, 3, FALSE)), "", VLOOKUP(U90, 'Connection DD'!$E$5:$J$40, 3, FALSE)), "")</f>
        <v>Lemur:  (F) lays/sits/hangs/stands or is in a head-down on 2 (S) with at least 1 head up</v>
      </c>
      <c r="V92" s="104" t="str">
        <f>IF(LEN(V91)&gt;0, IF(ISNA(VLOOKUP(V90, 'Connection DD'!$E$5:$J$40, 3, FALSE)), "", VLOOKUP(V90, 'Connection DD'!$E$5:$J$40, 3, FALSE)), "")</f>
        <v>Tower: (F) sits/lays/stands or hangs on 2 supports head down</v>
      </c>
      <c r="W92" s="104" t="str">
        <f>IF(LEN(W91)&gt;0, IF(ISNA(VLOOKUP(W90, 'Connection DD'!$E$5:$J$40, 3, FALSE)), "", VLOOKUP(W90, 'Connection DD'!$E$5:$J$40, 3, FALSE)), "")</f>
        <v>Simple lift: base swimmers hold  (F)</v>
      </c>
      <c r="X92" s="104" t="str">
        <f>IF(LEN(X91)&gt;0, IF(ISNA(VLOOKUP(X90, 'Connection DD'!$E$5:$J$40, 3, FALSE)), "", VLOOKUP(X90, 'Connection DD'!$E$5:$J$40, 3, FALSE)), "")</f>
        <v>Chameleon : 2 (S) with 1 head down. (F) connects with 1(S) by stomach and connects with 2nd (S) with arms, legs/feet</v>
      </c>
      <c r="Y92" s="104" t="str">
        <f>IF(LEN(Y91)&gt;0, IF(ISNA(VLOOKUP(Y90, 'Connection DD'!$E$5:$J$40, 3, FALSE)), "", VLOOKUP(Y90, 'Connection DD'!$E$5:$J$40, 3, FALSE)), "")</f>
        <v>Twins: (F)  holds stomach (S)   + (S)   holds pelvis (F) of   OR another variant</v>
      </c>
      <c r="Z92" s="104" t="str">
        <f>IF(LEN(Z91)&gt;0, IF(ISNA(VLOOKUP(Z90, 'Connection DD'!$E$5:$J$40, 3, FALSE)), "", VLOOKUP(Z90, 'Connection DD'!$E$5:$J$40, 3, FALSE)), "")</f>
        <v xml:space="preserve">Lay/ hang on feet   </v>
      </c>
      <c r="AA92" s="104" t="str">
        <f>IF(LEN(AA91)&gt;0, IF(ISNA(VLOOKUP(AA90, 'Connection DD'!$E$5:$J$40, 3, FALSE)), "", VLOOKUP(AA90, 'Connection DD'!$E$5:$J$40, 3, FALSE)), "")</f>
        <v xml:space="preserve">Sit on feet or 1 foot   </v>
      </c>
      <c r="AB92" s="104" t="str">
        <f>IF(LEN(AB91)&gt;0, IF(ISNA(VLOOKUP(AB90, 'Connection DD'!$E$5:$J$40, 3, FALSE)), "", VLOOKUP(AB90, 'Connection DD'!$E$5:$J$40, 3, FALSE)), "")</f>
        <v>2 (S) head-up  (1 foot  on head  of 1 (S) + 1 foot   on palms of 2nd (S))</v>
      </c>
      <c r="AC92" s="104" t="str">
        <f>IF(LEN(AC91)&gt;0, IF(ISNA(VLOOKUP(AC90, 'Connection DD'!$E$5:$J$40, 3, FALSE)), "", VLOOKUP(AC90, 'Connection DD'!$E$5:$J$40, 3, FALSE)), "")</f>
        <v xml:space="preserve">Sit/lay/hang on St or StH with spotter/s </v>
      </c>
      <c r="AD92" s="104" t="str">
        <f>IF(LEN(AD91)&gt;0, IF(ISNA(VLOOKUP(AD90, 'Connection DD'!$E$5:$J$40, 3, FALSE)), "", VLOOKUP(AD90, 'Connection DD'!$E$5:$J$40, 3, FALSE)), "")</f>
        <v>1 foot on 1 palm</v>
      </c>
      <c r="AE92" s="104" t="str">
        <f>IF(LEN(AE91)&gt;0, IF(ISNA(VLOOKUP(AE90, 'Connection DD'!$E$5:$J$40, 3, FALSE)), "", VLOOKUP(AE90, 'Connection DD'!$E$5:$J$40, 3, FALSE)), "")</f>
        <v xml:space="preserve">1 foot on 1 foot </v>
      </c>
      <c r="AF92" s="104" t="str">
        <f>IF(LEN(AF91)&gt;0, IF(ISNA(VLOOKUP(AF90, 'Connection DD'!$E$5:$J$40, 3, FALSE)), "", VLOOKUP(AF90, 'Connection DD'!$E$5:$J$40, 3, FALSE)), "")</f>
        <v>1 palm on head</v>
      </c>
      <c r="AG92" s="104" t="str">
        <f>IF(LEN(AG91)&gt;0, IF(ISNA(VLOOKUP(AG90, 'Connection DD'!$E$5:$J$40, 3, FALSE)), "", VLOOKUP(AG90, 'Connection DD'!$E$5:$J$40, 3, FALSE)), "")</f>
        <v>Palms to palms on 2SupU</v>
      </c>
      <c r="AH92" s="104" t="str">
        <f>IF(LEN(AH91)&gt;0, IF(ISNA(VLOOKUP(AH90, 'Connection DD'!$E$5:$J$40, 3, FALSE)), "", VLOOKUP(AH90, 'Connection DD'!$E$5:$J$40, 3, FALSE)), "")</f>
        <v>Palm(s) on head (transitionnal stack only)</v>
      </c>
      <c r="AI92" s="104" t="str">
        <f>IF(LEN(AI91)&gt;0, IF(ISNA(VLOOKUP(AI90, 'Connection DD'!$E$5:$J$40, 3, FALSE)), "", VLOOKUP(AI90, 'Connection DD'!$E$5:$J$40, 3, FALSE)), "")</f>
        <v>Head on 1 foot + hands connected to legs</v>
      </c>
      <c r="AJ92" s="104" t="str">
        <f>IF(LEN(AJ91)&gt;0, IF(ISNA(VLOOKUP(AJ90, 'Connection DD'!$E$5:$J$40, 3, FALSE)), "", VLOOKUP(AJ90, 'Connection DD'!$E$5:$J$40, 3, FALSE)), "")</f>
        <v>Head on 2 feet + holding legs</v>
      </c>
      <c r="AK92" s="104" t="str">
        <f>IF(LEN(AK91)&gt;0, IF(ISNA(VLOOKUP(AK90, 'Connection DD'!$E$5:$J$40, 3, FALSE)), "", VLOOKUP(AK90, 'Connection DD'!$E$5:$J$40, 3, FALSE)), "")</f>
        <v/>
      </c>
      <c r="AL92" s="104" t="str">
        <f>IF(LEN(AL91)&gt;0, IF(ISNA(VLOOKUP(AL90, 'Connection DD'!$E$5:$J$40, 3, FALSE)), "", VLOOKUP(AL90, 'Connection DD'!$E$5:$J$40, 3, FALSE)), "")</f>
        <v/>
      </c>
      <c r="AM92" s="104" t="str">
        <f>IF(LEN(AM91)&gt;0, IF(ISNA(VLOOKUP(AM90, 'Connection DD'!$E$5:$J$40, 3, FALSE)), "", VLOOKUP(AM90, 'Connection DD'!$E$5:$J$40, 3, FALSE)), "")</f>
        <v/>
      </c>
      <c r="AN92" s="104" t="str">
        <f>IF(LEN(AN91)&gt;0, IF(ISNA(VLOOKUP(AN90, 'Connection DD'!$E$5:$J$40, 3, FALSE)), "", VLOOKUP(AN90, 'Connection DD'!$E$5:$J$40, 3, FALSE)), "")</f>
        <v/>
      </c>
      <c r="AO92" s="104" t="str">
        <f>IF(LEN(AO91)&gt;0, IF(ISNA(VLOOKUP(AO90, 'Connection DD'!$E$5:$J$40, 3, FALSE)), "", VLOOKUP(AO90, 'Connection DD'!$E$5:$J$40, 3, FALSE)), "")</f>
        <v/>
      </c>
      <c r="AP92" s="104" t="str">
        <f>IF(LEN(AP91)&gt;0, IF(ISNA(VLOOKUP(AP90, 'Connection DD'!$E$5:$J$40, 3, FALSE)), "", VLOOKUP(AP90, 'Connection DD'!$E$5:$J$40, 3, FALSE)), "")</f>
        <v/>
      </c>
    </row>
    <row r="93" spans="1:42" ht="18.5" x14ac:dyDescent="0.45">
      <c r="A93" s="79">
        <v>1</v>
      </c>
      <c r="B93" s="91" t="str">
        <f>IF(ISNA(VLOOKUP(A93, 'Construction DD'!G:J, 2, FALSE)), "", VLOOKUP(A93, 'Construction DD'!G:J, 2, FALSE))</f>
        <v>St</v>
      </c>
      <c r="C93" s="170">
        <v>1</v>
      </c>
      <c r="D93" s="170">
        <v>0</v>
      </c>
      <c r="E93" s="170">
        <v>1</v>
      </c>
      <c r="F93" s="170">
        <v>1</v>
      </c>
      <c r="G93" s="170">
        <v>1</v>
      </c>
      <c r="H93" s="170">
        <v>0</v>
      </c>
      <c r="I93" s="170">
        <v>0</v>
      </c>
      <c r="J93" s="170">
        <v>0</v>
      </c>
      <c r="K93" s="170">
        <v>1</v>
      </c>
      <c r="L93" s="170">
        <v>1</v>
      </c>
      <c r="M93" s="170">
        <v>0</v>
      </c>
      <c r="N93" s="170">
        <v>1</v>
      </c>
      <c r="O93" s="170">
        <v>1</v>
      </c>
      <c r="P93" s="170">
        <v>0</v>
      </c>
      <c r="Q93" s="170">
        <v>1</v>
      </c>
      <c r="R93" s="170">
        <v>1</v>
      </c>
      <c r="S93" s="170">
        <v>1</v>
      </c>
      <c r="T93" s="170">
        <v>1</v>
      </c>
      <c r="U93" s="170">
        <v>0</v>
      </c>
      <c r="V93" s="170">
        <v>0</v>
      </c>
      <c r="W93" s="170">
        <v>0</v>
      </c>
      <c r="X93" s="170">
        <v>0</v>
      </c>
      <c r="Y93" s="170">
        <v>1</v>
      </c>
      <c r="Z93" s="170">
        <v>0</v>
      </c>
      <c r="AA93" s="170">
        <v>0</v>
      </c>
      <c r="AB93" s="170">
        <v>0</v>
      </c>
      <c r="AC93" s="170">
        <v>1</v>
      </c>
      <c r="AD93" s="170">
        <v>1</v>
      </c>
      <c r="AE93" s="170">
        <v>1</v>
      </c>
      <c r="AF93" s="170">
        <v>1</v>
      </c>
      <c r="AG93" s="170">
        <v>0</v>
      </c>
      <c r="AH93" s="170">
        <v>0</v>
      </c>
      <c r="AI93" s="170">
        <v>0</v>
      </c>
      <c r="AJ93" s="170">
        <v>0</v>
      </c>
      <c r="AK93" s="70"/>
      <c r="AL93" s="70"/>
      <c r="AM93" s="70"/>
      <c r="AN93" s="70"/>
      <c r="AO93" s="70"/>
      <c r="AP93" s="70"/>
    </row>
    <row r="94" spans="1:42" ht="18.5" x14ac:dyDescent="0.45">
      <c r="A94" s="79">
        <v>2</v>
      </c>
      <c r="B94" s="91" t="str">
        <f>IF(ISNA(VLOOKUP(A94, 'Construction DD'!G:J, 2, FALSE)), "", VLOOKUP(A94, 'Construction DD'!G:J, 2, FALSE))</f>
        <v>StH</v>
      </c>
      <c r="C94" s="170">
        <v>0</v>
      </c>
      <c r="D94" s="170">
        <v>1</v>
      </c>
      <c r="E94" s="170">
        <v>0</v>
      </c>
      <c r="F94" s="170">
        <v>0</v>
      </c>
      <c r="G94" s="170">
        <v>0</v>
      </c>
      <c r="H94" s="170">
        <v>1</v>
      </c>
      <c r="I94" s="170">
        <v>1</v>
      </c>
      <c r="J94" s="170">
        <v>1</v>
      </c>
      <c r="K94" s="170">
        <v>0</v>
      </c>
      <c r="L94" s="170">
        <v>0</v>
      </c>
      <c r="M94" s="170">
        <v>1</v>
      </c>
      <c r="N94" s="170">
        <v>0</v>
      </c>
      <c r="O94" s="170">
        <v>0</v>
      </c>
      <c r="P94" s="170">
        <v>0</v>
      </c>
      <c r="Q94" s="170">
        <v>0</v>
      </c>
      <c r="R94" s="170">
        <v>0</v>
      </c>
      <c r="S94" s="170">
        <v>0</v>
      </c>
      <c r="T94" s="170">
        <v>0</v>
      </c>
      <c r="U94" s="170">
        <v>0</v>
      </c>
      <c r="V94" s="170">
        <v>0</v>
      </c>
      <c r="W94" s="170">
        <v>0</v>
      </c>
      <c r="X94" s="170">
        <v>0</v>
      </c>
      <c r="Y94" s="170">
        <v>0</v>
      </c>
      <c r="Z94" s="170">
        <v>1</v>
      </c>
      <c r="AA94" s="170">
        <v>1</v>
      </c>
      <c r="AB94" s="170">
        <v>0</v>
      </c>
      <c r="AC94" s="170">
        <v>1</v>
      </c>
      <c r="AD94" s="170">
        <v>0</v>
      </c>
      <c r="AE94" s="170">
        <v>1</v>
      </c>
      <c r="AF94" s="170">
        <v>0</v>
      </c>
      <c r="AG94" s="170">
        <v>0</v>
      </c>
      <c r="AH94" s="170">
        <v>0</v>
      </c>
      <c r="AI94" s="170">
        <v>1</v>
      </c>
      <c r="AJ94" s="170">
        <v>1</v>
      </c>
      <c r="AK94" s="70"/>
      <c r="AL94" s="70"/>
      <c r="AM94" s="70"/>
      <c r="AN94" s="70"/>
      <c r="AO94" s="70"/>
      <c r="AP94" s="70"/>
    </row>
    <row r="95" spans="1:42" ht="18.5" x14ac:dyDescent="0.45">
      <c r="A95" s="79">
        <v>3</v>
      </c>
      <c r="B95" s="91" t="str">
        <f>IF(ISNA(VLOOKUP(A95, 'Construction DD'!G:J, 2, FALSE)), "", VLOOKUP(A95, 'Construction DD'!G:J, 2, FALSE))</f>
        <v>2SupU</v>
      </c>
      <c r="C95" s="170">
        <v>0</v>
      </c>
      <c r="D95" s="170">
        <v>0</v>
      </c>
      <c r="E95" s="170">
        <v>0</v>
      </c>
      <c r="F95" s="170">
        <v>0</v>
      </c>
      <c r="G95" s="170">
        <v>0</v>
      </c>
      <c r="H95" s="170">
        <v>0</v>
      </c>
      <c r="I95" s="170">
        <v>0</v>
      </c>
      <c r="J95" s="170">
        <v>0</v>
      </c>
      <c r="K95" s="170">
        <v>0</v>
      </c>
      <c r="L95" s="170">
        <v>0</v>
      </c>
      <c r="M95" s="170">
        <v>0</v>
      </c>
      <c r="N95" s="170">
        <v>0</v>
      </c>
      <c r="O95" s="170">
        <v>0</v>
      </c>
      <c r="P95" s="170">
        <v>0</v>
      </c>
      <c r="Q95" s="170">
        <v>0</v>
      </c>
      <c r="R95" s="170">
        <v>0</v>
      </c>
      <c r="S95" s="170">
        <v>0</v>
      </c>
      <c r="T95" s="170">
        <v>0</v>
      </c>
      <c r="U95" s="170">
        <v>1</v>
      </c>
      <c r="V95" s="170">
        <v>0</v>
      </c>
      <c r="W95" s="170">
        <v>0</v>
      </c>
      <c r="X95" s="170">
        <v>0</v>
      </c>
      <c r="Y95" s="170">
        <v>0</v>
      </c>
      <c r="Z95" s="170">
        <v>0</v>
      </c>
      <c r="AA95" s="170">
        <v>0</v>
      </c>
      <c r="AB95" s="170">
        <v>1</v>
      </c>
      <c r="AC95" s="170">
        <v>0</v>
      </c>
      <c r="AD95" s="170">
        <v>0</v>
      </c>
      <c r="AE95" s="170">
        <v>0</v>
      </c>
      <c r="AF95" s="170">
        <v>0</v>
      </c>
      <c r="AG95" s="170">
        <v>1</v>
      </c>
      <c r="AH95" s="170">
        <v>0</v>
      </c>
      <c r="AI95" s="170">
        <v>0</v>
      </c>
      <c r="AJ95" s="170">
        <v>0</v>
      </c>
      <c r="AK95" s="70"/>
      <c r="AL95" s="70"/>
      <c r="AM95" s="70"/>
      <c r="AN95" s="70"/>
      <c r="AO95" s="70"/>
      <c r="AP95" s="70"/>
    </row>
    <row r="96" spans="1:42" ht="18.5" x14ac:dyDescent="0.45">
      <c r="A96" s="79">
        <v>4</v>
      </c>
      <c r="B96" s="91" t="str">
        <f>IF(ISNA(VLOOKUP(A96, 'Construction DD'!G:J, 2, FALSE)), "", VLOOKUP(A96, 'Construction DD'!G:J, 2, FALSE))</f>
        <v>2SupD</v>
      </c>
      <c r="C96" s="170">
        <v>0</v>
      </c>
      <c r="D96" s="170">
        <v>0</v>
      </c>
      <c r="E96" s="170">
        <v>0</v>
      </c>
      <c r="F96" s="170">
        <v>0</v>
      </c>
      <c r="G96" s="170">
        <v>0</v>
      </c>
      <c r="H96" s="170">
        <v>0</v>
      </c>
      <c r="I96" s="170">
        <v>0</v>
      </c>
      <c r="J96" s="170">
        <v>0</v>
      </c>
      <c r="K96" s="170">
        <v>0</v>
      </c>
      <c r="L96" s="170">
        <v>0</v>
      </c>
      <c r="M96" s="170">
        <v>0</v>
      </c>
      <c r="N96" s="170">
        <v>0</v>
      </c>
      <c r="O96" s="170">
        <v>0</v>
      </c>
      <c r="P96" s="170">
        <v>0</v>
      </c>
      <c r="Q96" s="170">
        <v>0</v>
      </c>
      <c r="R96" s="170">
        <v>0</v>
      </c>
      <c r="S96" s="170">
        <v>0</v>
      </c>
      <c r="T96" s="170">
        <v>0</v>
      </c>
      <c r="U96" s="170">
        <v>0</v>
      </c>
      <c r="V96" s="170">
        <v>1</v>
      </c>
      <c r="W96" s="170">
        <v>0</v>
      </c>
      <c r="X96" s="170">
        <v>0</v>
      </c>
      <c r="Y96" s="170">
        <v>0</v>
      </c>
      <c r="Z96" s="170">
        <v>0</v>
      </c>
      <c r="AA96" s="170">
        <v>0</v>
      </c>
      <c r="AB96" s="170">
        <v>0</v>
      </c>
      <c r="AC96" s="170">
        <v>0</v>
      </c>
      <c r="AD96" s="170">
        <v>0</v>
      </c>
      <c r="AE96" s="170">
        <v>0</v>
      </c>
      <c r="AF96" s="170">
        <v>0</v>
      </c>
      <c r="AG96" s="170">
        <v>0</v>
      </c>
      <c r="AH96" s="170">
        <v>0</v>
      </c>
      <c r="AI96" s="170">
        <v>0</v>
      </c>
      <c r="AJ96" s="170">
        <v>0</v>
      </c>
      <c r="AK96" s="70"/>
      <c r="AL96" s="70"/>
      <c r="AM96" s="70"/>
      <c r="AN96" s="70"/>
      <c r="AO96" s="70"/>
      <c r="AP96" s="70"/>
    </row>
    <row r="97" spans="1:42" ht="18.5" x14ac:dyDescent="0.45">
      <c r="A97" s="79">
        <v>5</v>
      </c>
      <c r="B97" s="91" t="str">
        <f>IF(ISNA(VLOOKUP(A97, 'Construction DD'!G:J, 2, FALSE)), "", VLOOKUP(A97, 'Construction DD'!G:J, 2, FALSE))</f>
        <v>2SupM</v>
      </c>
      <c r="C97" s="170">
        <v>0</v>
      </c>
      <c r="D97" s="170">
        <v>0</v>
      </c>
      <c r="E97" s="170">
        <v>0</v>
      </c>
      <c r="F97" s="170">
        <v>0</v>
      </c>
      <c r="G97" s="170">
        <v>0</v>
      </c>
      <c r="H97" s="170">
        <v>0</v>
      </c>
      <c r="I97" s="170">
        <v>0</v>
      </c>
      <c r="J97" s="170">
        <v>0</v>
      </c>
      <c r="K97" s="170">
        <v>0</v>
      </c>
      <c r="L97" s="170">
        <v>0</v>
      </c>
      <c r="M97" s="170">
        <v>0</v>
      </c>
      <c r="N97" s="170">
        <v>0</v>
      </c>
      <c r="O97" s="170">
        <v>0</v>
      </c>
      <c r="P97" s="170">
        <v>0</v>
      </c>
      <c r="Q97" s="170">
        <v>0</v>
      </c>
      <c r="R97" s="170">
        <v>0</v>
      </c>
      <c r="S97" s="170">
        <v>0</v>
      </c>
      <c r="T97" s="170">
        <v>0</v>
      </c>
      <c r="U97" s="170">
        <v>1</v>
      </c>
      <c r="V97" s="170">
        <v>0</v>
      </c>
      <c r="W97" s="170">
        <v>0</v>
      </c>
      <c r="X97" s="170">
        <v>1</v>
      </c>
      <c r="Y97" s="170">
        <v>0</v>
      </c>
      <c r="Z97" s="170">
        <v>0</v>
      </c>
      <c r="AA97" s="170">
        <v>0</v>
      </c>
      <c r="AB97" s="170">
        <v>0</v>
      </c>
      <c r="AC97" s="170">
        <v>0</v>
      </c>
      <c r="AD97" s="170">
        <v>0</v>
      </c>
      <c r="AE97" s="170">
        <v>0</v>
      </c>
      <c r="AF97" s="170">
        <v>0</v>
      </c>
      <c r="AG97" s="170">
        <v>0</v>
      </c>
      <c r="AH97" s="170">
        <v>0</v>
      </c>
      <c r="AI97" s="170">
        <v>0</v>
      </c>
      <c r="AJ97" s="170">
        <v>0</v>
      </c>
      <c r="AK97" s="70"/>
      <c r="AL97" s="70"/>
      <c r="AM97" s="70"/>
      <c r="AN97" s="70"/>
      <c r="AO97" s="70"/>
      <c r="AP97" s="70"/>
    </row>
    <row r="98" spans="1:42" ht="18.5" x14ac:dyDescent="0.45">
      <c r="A98" s="79">
        <v>6</v>
      </c>
      <c r="B98" s="91" t="str">
        <f>IF(ISNA(VLOOKUP(A98, 'Construction DD'!G:J, 2, FALSE)), "", VLOOKUP(A98, 'Construction DD'!G:J, 2, FALSE))</f>
        <v>2SupD2F</v>
      </c>
      <c r="C98" s="170">
        <v>0</v>
      </c>
      <c r="D98" s="170">
        <v>0</v>
      </c>
      <c r="E98" s="170">
        <v>0</v>
      </c>
      <c r="F98" s="170">
        <v>0</v>
      </c>
      <c r="G98" s="170">
        <v>0</v>
      </c>
      <c r="H98" s="170">
        <v>0</v>
      </c>
      <c r="I98" s="170">
        <v>0</v>
      </c>
      <c r="J98" s="170">
        <v>0</v>
      </c>
      <c r="K98" s="170">
        <v>0</v>
      </c>
      <c r="L98" s="170">
        <v>0</v>
      </c>
      <c r="M98" s="170">
        <v>0</v>
      </c>
      <c r="N98" s="170">
        <v>0</v>
      </c>
      <c r="O98" s="170">
        <v>0</v>
      </c>
      <c r="P98" s="170">
        <v>0</v>
      </c>
      <c r="Q98" s="170">
        <v>0</v>
      </c>
      <c r="R98" s="170">
        <v>0</v>
      </c>
      <c r="S98" s="170">
        <v>0</v>
      </c>
      <c r="T98" s="170">
        <v>0</v>
      </c>
      <c r="U98" s="170">
        <v>0</v>
      </c>
      <c r="V98" s="170">
        <v>1</v>
      </c>
      <c r="W98" s="170">
        <v>0</v>
      </c>
      <c r="X98" s="170">
        <v>0</v>
      </c>
      <c r="Y98" s="170">
        <v>0</v>
      </c>
      <c r="Z98" s="170">
        <v>0</v>
      </c>
      <c r="AA98" s="170">
        <v>0</v>
      </c>
      <c r="AB98" s="170">
        <v>0</v>
      </c>
      <c r="AC98" s="170">
        <v>0</v>
      </c>
      <c r="AD98" s="170">
        <v>0</v>
      </c>
      <c r="AE98" s="170">
        <v>0</v>
      </c>
      <c r="AF98" s="170">
        <v>0</v>
      </c>
      <c r="AG98" s="170">
        <v>0</v>
      </c>
      <c r="AH98" s="170">
        <v>0</v>
      </c>
      <c r="AI98" s="170">
        <v>0</v>
      </c>
      <c r="AJ98" s="170">
        <v>0</v>
      </c>
      <c r="AK98" s="70"/>
      <c r="AL98" s="70"/>
      <c r="AM98" s="70"/>
      <c r="AN98" s="70"/>
      <c r="AO98" s="70"/>
      <c r="AP98" s="70"/>
    </row>
    <row r="99" spans="1:42" ht="18.5" x14ac:dyDescent="0.45">
      <c r="A99" s="79">
        <v>7</v>
      </c>
      <c r="B99" s="91" t="str">
        <f>IF(ISNA(VLOOKUP(A99, 'Construction DD'!G:J, 2, FALSE)), "", VLOOKUP(A99, 'Construction DD'!G:J, 2, FALSE))</f>
        <v>L</v>
      </c>
      <c r="C99" s="170">
        <v>0</v>
      </c>
      <c r="D99" s="170">
        <v>0</v>
      </c>
      <c r="E99" s="170">
        <v>0</v>
      </c>
      <c r="F99" s="170">
        <v>0</v>
      </c>
      <c r="G99" s="170">
        <v>0</v>
      </c>
      <c r="H99" s="170">
        <v>0</v>
      </c>
      <c r="I99" s="170">
        <v>0</v>
      </c>
      <c r="J99" s="170">
        <v>0</v>
      </c>
      <c r="K99" s="170">
        <v>0</v>
      </c>
      <c r="L99" s="170">
        <v>0</v>
      </c>
      <c r="M99" s="170">
        <v>0</v>
      </c>
      <c r="N99" s="170">
        <v>0</v>
      </c>
      <c r="O99" s="170">
        <v>0</v>
      </c>
      <c r="P99" s="170">
        <v>0</v>
      </c>
      <c r="Q99" s="170">
        <v>0</v>
      </c>
      <c r="R99" s="170">
        <v>0</v>
      </c>
      <c r="S99" s="170">
        <v>0</v>
      </c>
      <c r="T99" s="170">
        <v>0</v>
      </c>
      <c r="U99" s="170">
        <v>0</v>
      </c>
      <c r="V99" s="170">
        <v>0</v>
      </c>
      <c r="W99" s="170">
        <v>1</v>
      </c>
      <c r="X99" s="170">
        <v>0</v>
      </c>
      <c r="Y99" s="170">
        <v>0</v>
      </c>
      <c r="Z99" s="170">
        <v>0</v>
      </c>
      <c r="AA99" s="170">
        <v>0</v>
      </c>
      <c r="AB99" s="170">
        <v>0</v>
      </c>
      <c r="AC99" s="170">
        <v>0</v>
      </c>
      <c r="AD99" s="170">
        <v>0</v>
      </c>
      <c r="AE99" s="170">
        <v>0</v>
      </c>
      <c r="AF99" s="170">
        <v>0</v>
      </c>
      <c r="AG99" s="170">
        <v>0</v>
      </c>
      <c r="AH99" s="170">
        <v>0</v>
      </c>
      <c r="AI99" s="170">
        <v>0</v>
      </c>
      <c r="AJ99" s="170">
        <v>0</v>
      </c>
      <c r="AK99" s="70"/>
      <c r="AL99" s="70"/>
      <c r="AM99" s="70"/>
      <c r="AN99" s="70"/>
      <c r="AO99" s="70"/>
      <c r="AP99" s="70"/>
    </row>
    <row r="100" spans="1:42" ht="18.5" x14ac:dyDescent="0.45">
      <c r="A100" s="79">
        <v>8</v>
      </c>
      <c r="B100" s="91" t="str">
        <f>IF(ISNA(VLOOKUP(A100, 'Construction DD'!G:J, 2, FALSE)), "", VLOOKUP(A100, 'Construction DD'!G:J, 2, FALSE))</f>
        <v>L2F+</v>
      </c>
      <c r="C100" s="170">
        <v>0</v>
      </c>
      <c r="D100" s="170">
        <v>0</v>
      </c>
      <c r="E100" s="170">
        <v>0</v>
      </c>
      <c r="F100" s="170">
        <v>0</v>
      </c>
      <c r="G100" s="170">
        <v>0</v>
      </c>
      <c r="H100" s="170">
        <v>0</v>
      </c>
      <c r="I100" s="170">
        <v>0</v>
      </c>
      <c r="J100" s="170">
        <v>0</v>
      </c>
      <c r="K100" s="170">
        <v>0</v>
      </c>
      <c r="L100" s="170">
        <v>0</v>
      </c>
      <c r="M100" s="170">
        <v>0</v>
      </c>
      <c r="N100" s="170">
        <v>0</v>
      </c>
      <c r="O100" s="170">
        <v>0</v>
      </c>
      <c r="P100" s="170">
        <v>0</v>
      </c>
      <c r="Q100" s="170">
        <v>0</v>
      </c>
      <c r="R100" s="170">
        <v>0</v>
      </c>
      <c r="S100" s="170">
        <v>0</v>
      </c>
      <c r="T100" s="170">
        <v>0</v>
      </c>
      <c r="U100" s="170">
        <v>0</v>
      </c>
      <c r="V100" s="170">
        <v>0</v>
      </c>
      <c r="W100" s="170">
        <v>1</v>
      </c>
      <c r="X100" s="170">
        <v>0</v>
      </c>
      <c r="Y100" s="170">
        <v>0</v>
      </c>
      <c r="Z100" s="170">
        <v>0</v>
      </c>
      <c r="AA100" s="170">
        <v>0</v>
      </c>
      <c r="AB100" s="170">
        <v>0</v>
      </c>
      <c r="AC100" s="170">
        <v>0</v>
      </c>
      <c r="AD100" s="170">
        <v>0</v>
      </c>
      <c r="AE100" s="170">
        <v>0</v>
      </c>
      <c r="AF100" s="170">
        <v>0</v>
      </c>
      <c r="AG100" s="170">
        <v>0</v>
      </c>
      <c r="AH100" s="170">
        <v>0</v>
      </c>
      <c r="AI100" s="170">
        <v>0</v>
      </c>
      <c r="AJ100" s="170">
        <v>0</v>
      </c>
      <c r="AK100" s="70"/>
      <c r="AL100" s="70"/>
      <c r="AM100" s="70"/>
      <c r="AN100" s="70"/>
      <c r="AO100" s="70"/>
      <c r="AP100" s="70"/>
    </row>
    <row r="101" spans="1:42" ht="18.5" x14ac:dyDescent="0.45">
      <c r="A101" s="79">
        <v>9</v>
      </c>
      <c r="B101" s="91" t="str">
        <f>IF(ISNA(VLOOKUP(A101, 'Construction DD'!G:J, 2, FALSE)), "", VLOOKUP(A101, 'Construction DD'!G:J, 2, FALSE))</f>
        <v>St&gt;</v>
      </c>
      <c r="C101" s="170">
        <v>0</v>
      </c>
      <c r="D101" s="170">
        <v>1</v>
      </c>
      <c r="E101" s="170">
        <v>0</v>
      </c>
      <c r="F101" s="170">
        <v>1</v>
      </c>
      <c r="G101" s="170">
        <v>0</v>
      </c>
      <c r="H101" s="170">
        <v>0</v>
      </c>
      <c r="I101" s="170">
        <v>0</v>
      </c>
      <c r="J101" s="170">
        <v>1</v>
      </c>
      <c r="K101" s="170">
        <v>0</v>
      </c>
      <c r="L101" s="170">
        <v>1</v>
      </c>
      <c r="M101" s="170">
        <v>1</v>
      </c>
      <c r="N101" s="170">
        <v>1</v>
      </c>
      <c r="O101" s="170">
        <v>1</v>
      </c>
      <c r="P101" s="170">
        <v>0</v>
      </c>
      <c r="Q101" s="170">
        <v>0</v>
      </c>
      <c r="R101" s="170">
        <v>0</v>
      </c>
      <c r="S101" s="170">
        <v>0</v>
      </c>
      <c r="T101" s="170">
        <v>1</v>
      </c>
      <c r="U101" s="170">
        <v>0</v>
      </c>
      <c r="V101" s="170">
        <v>0</v>
      </c>
      <c r="W101" s="170">
        <v>0</v>
      </c>
      <c r="X101" s="170">
        <v>0</v>
      </c>
      <c r="Y101" s="170">
        <v>0</v>
      </c>
      <c r="Z101" s="170">
        <v>1</v>
      </c>
      <c r="AA101" s="170">
        <v>0</v>
      </c>
      <c r="AB101" s="170">
        <v>0</v>
      </c>
      <c r="AC101" s="170">
        <v>0</v>
      </c>
      <c r="AD101" s="170">
        <v>0</v>
      </c>
      <c r="AE101" s="170">
        <v>0</v>
      </c>
      <c r="AF101" s="170">
        <v>0</v>
      </c>
      <c r="AG101" s="170">
        <v>0</v>
      </c>
      <c r="AH101" s="170">
        <v>1</v>
      </c>
      <c r="AI101" s="170">
        <v>0</v>
      </c>
      <c r="AJ101" s="170">
        <v>0</v>
      </c>
      <c r="AK101" s="70"/>
      <c r="AL101" s="70"/>
      <c r="AM101" s="70"/>
      <c r="AN101" s="70"/>
      <c r="AO101" s="70"/>
      <c r="AP101" s="70"/>
    </row>
    <row r="102" spans="1:42" ht="18.5" x14ac:dyDescent="0.45">
      <c r="A102" s="79">
        <v>10</v>
      </c>
      <c r="B102" s="91" t="str">
        <f>IF(ISNA(VLOOKUP(A102, 'Construction DD'!G:J, 2, FALSE)), "", VLOOKUP(A102, 'Construction DD'!G:J, 2, FALSE))</f>
        <v>LH</v>
      </c>
      <c r="C102" s="170">
        <v>0</v>
      </c>
      <c r="D102" s="170">
        <v>0</v>
      </c>
      <c r="E102" s="170">
        <v>0</v>
      </c>
      <c r="F102" s="170">
        <v>0</v>
      </c>
      <c r="G102" s="170">
        <v>0</v>
      </c>
      <c r="H102" s="170">
        <v>0</v>
      </c>
      <c r="I102" s="170">
        <v>0</v>
      </c>
      <c r="J102" s="170">
        <v>0</v>
      </c>
      <c r="K102" s="170">
        <v>0</v>
      </c>
      <c r="L102" s="170">
        <v>0</v>
      </c>
      <c r="M102" s="170">
        <v>0</v>
      </c>
      <c r="N102" s="170">
        <v>0</v>
      </c>
      <c r="O102" s="170">
        <v>0</v>
      </c>
      <c r="P102" s="170">
        <v>1</v>
      </c>
      <c r="Q102" s="170">
        <v>0</v>
      </c>
      <c r="R102" s="170">
        <v>0</v>
      </c>
      <c r="S102" s="170">
        <v>0</v>
      </c>
      <c r="T102" s="170">
        <v>0</v>
      </c>
      <c r="U102" s="170">
        <v>0</v>
      </c>
      <c r="V102" s="170">
        <v>0</v>
      </c>
      <c r="W102" s="170">
        <v>0</v>
      </c>
      <c r="X102" s="170">
        <v>0</v>
      </c>
      <c r="Y102" s="170">
        <v>0</v>
      </c>
      <c r="Z102" s="170">
        <v>0</v>
      </c>
      <c r="AA102" s="170">
        <v>0</v>
      </c>
      <c r="AB102" s="170">
        <v>0</v>
      </c>
      <c r="AC102" s="170">
        <v>0</v>
      </c>
      <c r="AD102" s="170">
        <v>0</v>
      </c>
      <c r="AE102" s="170">
        <v>0</v>
      </c>
      <c r="AF102" s="170">
        <v>0</v>
      </c>
      <c r="AG102" s="170">
        <v>0</v>
      </c>
      <c r="AH102" s="170">
        <v>0</v>
      </c>
      <c r="AI102" s="170">
        <v>0</v>
      </c>
      <c r="AJ102" s="170">
        <v>0</v>
      </c>
      <c r="AK102" s="70"/>
      <c r="AL102" s="70"/>
      <c r="AM102" s="70"/>
      <c r="AN102" s="70"/>
      <c r="AO102" s="70"/>
      <c r="AP102" s="70"/>
    </row>
    <row r="103" spans="1:42" ht="18.5" x14ac:dyDescent="0.45">
      <c r="A103" s="79">
        <v>11</v>
      </c>
      <c r="B103" s="91" t="str">
        <f>IF(ISNA(VLOOKUP(A103, 'Construction DD'!G:J, 2, FALSE)), "", VLOOKUP(A103, 'Construction DD'!G:J, 2, FALSE))</f>
        <v>Lh2F</v>
      </c>
      <c r="C103" s="170">
        <v>0</v>
      </c>
      <c r="D103" s="170">
        <v>0</v>
      </c>
      <c r="E103" s="170">
        <v>0</v>
      </c>
      <c r="F103" s="170">
        <v>0</v>
      </c>
      <c r="G103" s="170">
        <v>0</v>
      </c>
      <c r="H103" s="170">
        <v>0</v>
      </c>
      <c r="I103" s="170">
        <v>0</v>
      </c>
      <c r="J103" s="170">
        <v>0</v>
      </c>
      <c r="K103" s="170">
        <v>0</v>
      </c>
      <c r="L103" s="170">
        <v>0</v>
      </c>
      <c r="M103" s="170">
        <v>0</v>
      </c>
      <c r="N103" s="170">
        <v>0</v>
      </c>
      <c r="O103" s="170">
        <v>0</v>
      </c>
      <c r="P103" s="170">
        <v>1</v>
      </c>
      <c r="Q103" s="170">
        <v>0</v>
      </c>
      <c r="R103" s="170">
        <v>0</v>
      </c>
      <c r="S103" s="170">
        <v>0</v>
      </c>
      <c r="T103" s="170">
        <v>0</v>
      </c>
      <c r="U103" s="170">
        <v>0</v>
      </c>
      <c r="V103" s="170">
        <v>0</v>
      </c>
      <c r="W103" s="170">
        <v>0</v>
      </c>
      <c r="X103" s="170">
        <v>0</v>
      </c>
      <c r="Y103" s="170">
        <v>0</v>
      </c>
      <c r="Z103" s="170">
        <v>0</v>
      </c>
      <c r="AA103" s="170">
        <v>0</v>
      </c>
      <c r="AB103" s="170">
        <v>0</v>
      </c>
      <c r="AC103" s="170">
        <v>0</v>
      </c>
      <c r="AD103" s="170">
        <v>0</v>
      </c>
      <c r="AE103" s="170">
        <v>0</v>
      </c>
      <c r="AF103" s="170">
        <v>0</v>
      </c>
      <c r="AG103" s="170">
        <v>0</v>
      </c>
      <c r="AH103" s="170">
        <v>0</v>
      </c>
      <c r="AI103" s="170">
        <v>0</v>
      </c>
      <c r="AJ103" s="170">
        <v>0</v>
      </c>
      <c r="AK103" s="70"/>
      <c r="AL103" s="70"/>
      <c r="AM103" s="70"/>
      <c r="AN103" s="70"/>
      <c r="AO103" s="70"/>
      <c r="AP103" s="70"/>
    </row>
    <row r="104" spans="1:42" ht="18.5" x14ac:dyDescent="0.45">
      <c r="A104" s="79">
        <v>12</v>
      </c>
      <c r="B104" s="91" t="str">
        <f>IF(ISNA(VLOOKUP(A104, 'Construction DD'!G:J, 2, FALSE)), "", VLOOKUP(A104, 'Construction DD'!G:J, 2, FALSE))</f>
        <v/>
      </c>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70"/>
      <c r="AL104" s="70"/>
      <c r="AM104" s="70"/>
      <c r="AN104" s="70"/>
      <c r="AO104" s="70"/>
      <c r="AP104" s="70"/>
    </row>
    <row r="105" spans="1:42" ht="18.5" x14ac:dyDescent="0.45">
      <c r="A105" s="79">
        <v>13</v>
      </c>
      <c r="B105" s="91" t="str">
        <f>IF(ISNA(VLOOKUP(A105, 'Construction DD'!G:J, 2, FALSE)), "", VLOOKUP(A105, 'Construction DD'!G:J, 2, FALSE))</f>
        <v/>
      </c>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262"/>
      <c r="AJ105" s="170"/>
      <c r="AK105" s="70"/>
      <c r="AL105" s="70"/>
      <c r="AM105" s="70"/>
      <c r="AN105" s="70"/>
      <c r="AO105" s="70"/>
      <c r="AP105" s="70"/>
    </row>
    <row r="109" spans="1:42" ht="23.5" x14ac:dyDescent="0.55000000000000004">
      <c r="A109" s="81" t="s">
        <v>899</v>
      </c>
    </row>
    <row r="111" spans="1:42" ht="23.5" x14ac:dyDescent="0.55000000000000004">
      <c r="A111" s="86"/>
      <c r="B111" s="87"/>
      <c r="C111" s="116">
        <v>1</v>
      </c>
      <c r="D111" s="117">
        <v>2</v>
      </c>
      <c r="E111" s="117">
        <v>3</v>
      </c>
      <c r="F111" s="117">
        <v>4</v>
      </c>
      <c r="G111" s="117">
        <v>5</v>
      </c>
      <c r="H111" s="117">
        <v>6</v>
      </c>
      <c r="I111" s="118">
        <v>7</v>
      </c>
      <c r="J111" s="117">
        <v>8</v>
      </c>
      <c r="K111" s="117">
        <v>9</v>
      </c>
      <c r="L111" s="117">
        <v>10</v>
      </c>
      <c r="M111" s="117">
        <v>11</v>
      </c>
      <c r="N111" s="117">
        <v>12</v>
      </c>
      <c r="O111" s="117">
        <v>13</v>
      </c>
      <c r="P111" s="117">
        <v>14</v>
      </c>
      <c r="Q111" s="117">
        <v>15</v>
      </c>
      <c r="R111" s="117">
        <v>16</v>
      </c>
      <c r="S111" s="117">
        <v>17</v>
      </c>
      <c r="T111" s="117">
        <v>18</v>
      </c>
      <c r="U111" s="117">
        <v>19</v>
      </c>
      <c r="V111" s="117">
        <v>20</v>
      </c>
      <c r="W111" s="117">
        <v>21</v>
      </c>
      <c r="X111" s="117">
        <v>22</v>
      </c>
      <c r="Y111" s="117">
        <v>23</v>
      </c>
      <c r="Z111" s="117">
        <v>24</v>
      </c>
      <c r="AA111" s="117">
        <v>25</v>
      </c>
      <c r="AB111" s="117">
        <v>26</v>
      </c>
      <c r="AC111" s="117">
        <v>27</v>
      </c>
      <c r="AD111" s="117">
        <v>28</v>
      </c>
      <c r="AE111" s="117">
        <v>29</v>
      </c>
      <c r="AF111" s="117">
        <v>30</v>
      </c>
      <c r="AG111" s="117">
        <v>31</v>
      </c>
      <c r="AH111" s="117">
        <v>32</v>
      </c>
      <c r="AI111" s="117">
        <v>33</v>
      </c>
    </row>
    <row r="112" spans="1:42" x14ac:dyDescent="0.35">
      <c r="A112" s="88"/>
      <c r="B112" s="89"/>
      <c r="C112" s="119" t="str">
        <f>IF(LEN(C111)&gt;0, IF(ISNA(VLOOKUP(C111, 'Connection DD'!$M$5:$P$40, 2, FALSE)), "", VLOOKUP(C111, 'Connection DD'!$M$5:$P$40, 2, FALSE)), "")</f>
        <v>SiA</v>
      </c>
      <c r="D112" s="119" t="str">
        <f>IF(LEN(D111)&gt;0, IF(ISNA(VLOOKUP(D111, 'Connection DD'!$M$5:$P$40, 2, FALSE)), "", VLOOKUP(D111, 'Connection DD'!$M$5:$P$40, 2, FALSE)), "")</f>
        <v>F2A</v>
      </c>
      <c r="E112" s="119" t="str">
        <f>IF(LEN(E111)&gt;0, IF(ISNA(VLOOKUP(E111, 'Connection DD'!$M$5:$P$40, 2, FALSE)), "", VLOOKUP(E111, 'Connection DD'!$M$5:$P$40, 2, FALSE)), "")</f>
        <v>FAb</v>
      </c>
      <c r="F112" s="119" t="str">
        <f>IF(LEN(F111)&gt;0, IF(ISNA(VLOOKUP(F111, 'Connection DD'!$M$5:$P$40, 2, FALSE)), "", VLOOKUP(F111, 'Connection DD'!$M$5:$P$40, 2, FALSE)), "")</f>
        <v>3pA</v>
      </c>
      <c r="G112" s="119" t="str">
        <f>IF(LEN(G111)&gt;0, IF(ISNA(VLOOKUP(G111, 'Connection DD'!$M$5:$P$40, 2, FALSE)), "", VLOOKUP(G111, 'Connection DD'!$M$5:$P$40, 2, FALSE)), "")</f>
        <v>1FA</v>
      </c>
      <c r="H112" s="119" t="str">
        <f>IF(LEN(H111)&gt;0, IF(ISNA(VLOOKUP(H111, 'Connection DD'!$M$5:$P$40, 2, FALSE)), "", VLOOKUP(H111, 'Connection DD'!$M$5:$P$40, 2, FALSE)), "")</f>
        <v>HA</v>
      </c>
      <c r="I112" s="119" t="str">
        <f>IF(LEN(I111)&gt;0, IF(ISNA(VLOOKUP(I111, 'Connection DD'!$M$5:$P$40, 2, FALSE)), "", VLOOKUP(I111, 'Connection DD'!$M$5:$P$40, 2, FALSE)), "")</f>
        <v>SP+K</v>
      </c>
      <c r="J112" s="119" t="str">
        <f>IF(LEN(J111)&gt;0, IF(ISNA(VLOOKUP(J111, 'Connection DD'!$M$5:$P$40, 2, FALSE)), "", VLOOKUP(J111, 'Connection DD'!$M$5:$P$40, 2, FALSE)), "")</f>
        <v>3pK</v>
      </c>
      <c r="K112" s="119" t="str">
        <f>IF(LEN(K111)&gt;0, IF(ISNA(VLOOKUP(K111, 'Connection DD'!$M$5:$P$40, 2, FALSE)), "", VLOOKUP(K111, 'Connection DD'!$M$5:$P$40, 2, FALSE)), "")</f>
        <v>3pS</v>
      </c>
      <c r="L112" s="119" t="str">
        <f>IF(LEN(L111)&gt;0, IF(ISNA(VLOOKUP(L111, 'Connection DD'!$M$5:$P$40, 2, FALSE)), "", VLOOKUP(L111, 'Connection DD'!$M$5:$P$40, 2, FALSE)), "")</f>
        <v>3pbA</v>
      </c>
      <c r="M112" s="119" t="str">
        <f>IF(LEN(M111)&gt;0, IF(ISNA(VLOOKUP(M111, 'Connection DD'!$M$5:$P$40, 2, FALSE)), "", VLOOKUP(M111, 'Connection DD'!$M$5:$P$40, 2, FALSE)), "")</f>
        <v>FA+PF</v>
      </c>
      <c r="N112" s="119" t="str">
        <f>IF(LEN(N111)&gt;0, IF(ISNA(VLOOKUP(N111, 'Connection DD'!$M$5:$P$40, 2, FALSE)), "", VLOOKUP(N111, 'Connection DD'!$M$5:$P$40, 2, FALSE)), "")</f>
        <v>SP+L</v>
      </c>
      <c r="O112" s="119" t="str">
        <f>IF(LEN(O111)&gt;0, IF(ISNA(VLOOKUP(O111, 'Connection DD'!$M$5:$P$40, 2, FALSE)), "", VLOOKUP(O111, 'Connection DD'!$M$5:$P$40, 2, FALSE)), "")</f>
        <v>SiF+Pb</v>
      </c>
      <c r="P112" s="119" t="str">
        <f>IF(LEN(P111)&gt;0, IF(ISNA(VLOOKUP(P111, 'Connection DD'!$M$5:$P$40, 2, FALSE)), "", VLOOKUP(P111, 'Connection DD'!$M$5:$P$40, 2, FALSE)), "")</f>
        <v>ShF+P</v>
      </c>
      <c r="Q112" s="119" t="str">
        <f>IF(LEN(Q111)&gt;0, IF(ISNA(VLOOKUP(Q111, 'Connection DD'!$M$5:$P$40, 2, FALSE)), "", VLOOKUP(Q111, 'Connection DD'!$M$5:$P$40, 2, FALSE)), "")</f>
        <v>L/SiF+P</v>
      </c>
      <c r="R112" s="119" t="str">
        <f>IF(LEN(R111)&gt;0, IF(ISNA(VLOOKUP(R111, 'Connection DD'!$M$5:$P$40, 2, FALSE)), "", VLOOKUP(R111, 'Connection DD'!$M$5:$P$40, 2, FALSE)), "")</f>
        <v>4p</v>
      </c>
      <c r="S112" s="119" t="str">
        <f>IF(LEN(S111)&gt;0, IF(ISNA(VLOOKUP(S111, 'Connection DD'!$M$5:$P$40, 2, FALSE)), "", VLOOKUP(S111, 'Connection DD'!$M$5:$P$40, 2, FALSE)), "")</f>
        <v>2pA/</v>
      </c>
      <c r="T112" s="119" t="str">
        <f>IF(LEN(T111)&gt;0, IF(ISNA(VLOOKUP(T111, 'Connection DD'!$M$5:$P$40, 2, FALSE)), "", VLOOKUP(T111, 'Connection DD'!$M$5:$P$40, 2, FALSE)), "")</f>
        <v>BA</v>
      </c>
      <c r="U112" s="119" t="str">
        <f>IF(LEN(U111)&gt;0, IF(ISNA(VLOOKUP(U111, 'Connection DD'!$M$5:$P$40, 2, FALSE)), "", VLOOKUP(U111, 'Connection DD'!$M$5:$P$40, 2, FALSE)), "")</f>
        <v>DBB</v>
      </c>
      <c r="V112" s="119" t="str">
        <f>IF(LEN(V111)&gt;0, IF(ISNA(VLOOKUP(V111, 'Connection DD'!$M$5:$P$40, 2, FALSE)), "", VLOOKUP(V111, 'Connection DD'!$M$5:$P$40, 2, FALSE)), "")</f>
        <v>2pK</v>
      </c>
      <c r="W112" s="119" t="str">
        <f>IF(LEN(W111)&gt;0, IF(ISNA(VLOOKUP(W111, 'Connection DD'!$M$5:$P$40, 2, FALSE)), "", VLOOKUP(W111, 'Connection DD'!$M$5:$P$40, 2, FALSE)), "")</f>
        <v>&gt;F1P</v>
      </c>
      <c r="X112" s="119" t="str">
        <f>IF(LEN(X111)&gt;0, IF(ISNA(VLOOKUP(X111, 'Connection DD'!$M$5:$P$40, 2, FALSE)), "", VLOOKUP(X111, 'Connection DD'!$M$5:$P$40, 2, FALSE)), "")</f>
        <v>2pBb</v>
      </c>
      <c r="Y112" s="119" t="str">
        <f>IF(LEN(Y111)&gt;0, IF(ISNA(VLOOKUP(Y111, 'Connection DD'!$M$5:$P$40, 2, FALSE)), "", VLOOKUP(Y111, 'Connection DD'!$M$5:$P$40, 2, FALSE)), "")</f>
        <v>&gt;2P2P</v>
      </c>
      <c r="Z112" s="119" t="str">
        <f>IF(LEN(Z111)&gt;0, IF(ISNA(VLOOKUP(Z111, 'Connection DD'!$M$5:$P$40, 2, FALSE)), "", VLOOKUP(Z111, 'Connection DD'!$M$5:$P$40, 2, FALSE)), "")</f>
        <v>2b/</v>
      </c>
      <c r="AA112" s="119" t="str">
        <f>IF(LEN(AA111)&gt;0, IF(ISNA(VLOOKUP(AA111, 'Connection DD'!$M$5:$P$40, 2, FALSE)), "", VLOOKUP(AA111, 'Connection DD'!$M$5:$P$40, 2, FALSE)), "")</f>
        <v>SF+TP</v>
      </c>
      <c r="AB112" s="119" t="str">
        <f>IF(LEN(AB111)&gt;0, IF(ISNA(VLOOKUP(AB111, 'Connection DD'!$M$5:$P$40, 2, FALSE)), "", VLOOKUP(AB111, 'Connection DD'!$M$5:$P$40, 2, FALSE)), "")</f>
        <v>ShiShi+</v>
      </c>
      <c r="AC112" s="119" t="str">
        <f>IF(LEN(AC111)&gt;0, IF(ISNA(VLOOKUP(AC111, 'Connection DD'!$M$5:$P$40, 2, FALSE)), "", VLOOKUP(AC111, 'Connection DD'!$M$5:$P$40, 2, FALSE)), "")</f>
        <v>HP+L</v>
      </c>
      <c r="AD112" s="119" t="str">
        <f>IF(LEN(AD111)&gt;0, IF(ISNA(VLOOKUP(AD111, 'Connection DD'!$M$5:$P$40, 2, FALSE)), "", VLOOKUP(AD111, 'Connection DD'!$M$5:$P$40, 2, FALSE)), "")</f>
        <v/>
      </c>
      <c r="AE112" s="119" t="str">
        <f>IF(LEN(AE111)&gt;0, IF(ISNA(VLOOKUP(AE111, 'Connection DD'!$M$5:$P$40, 2, FALSE)), "", VLOOKUP(AE111, 'Connection DD'!$M$5:$P$40, 2, FALSE)), "")</f>
        <v/>
      </c>
      <c r="AF112" s="119" t="str">
        <f>IF(LEN(AF111)&gt;0, IF(ISNA(VLOOKUP(AF111, 'Connection DD'!$M$5:$P$40, 2, FALSE)), "", VLOOKUP(AF111, 'Connection DD'!$M$5:$P$40, 2, FALSE)), "")</f>
        <v/>
      </c>
      <c r="AG112" s="119" t="str">
        <f>IF(LEN(AG111)&gt;0, IF(ISNA(VLOOKUP(AG111, 'Connection DD'!$M$5:$P$40, 2, FALSE)), "", VLOOKUP(AG111, 'Connection DD'!$M$5:$P$40, 2, FALSE)), "")</f>
        <v/>
      </c>
      <c r="AH112" s="119" t="str">
        <f>IF(LEN(AH111)&gt;0, IF(ISNA(VLOOKUP(AH111, 'Connection DD'!$M$5:$P$40, 2, FALSE)), "", VLOOKUP(AH111, 'Connection DD'!$M$5:$P$40, 2, FALSE)), "")</f>
        <v/>
      </c>
      <c r="AI112" s="119" t="str">
        <f>IF(LEN(AI111)&gt;0, IF(ISNA(VLOOKUP(AI111, 'Connection DD'!$M$5:$P$40, 2, FALSE)), "", VLOOKUP(AI111, 'Connection DD'!$M$5:$P$40, 2, FALSE)), "")</f>
        <v/>
      </c>
    </row>
    <row r="113" spans="1:35" ht="122" customHeight="1" x14ac:dyDescent="0.35">
      <c r="A113" s="88"/>
      <c r="B113" s="89"/>
      <c r="C113" s="104" t="str">
        <f>IF(LEN(C112)&gt;0, IF(ISNA(VLOOKUP(C111, 'Connection DD'!$M$5:$P$40, 3, FALSE)), "", VLOOKUP(C111, 'Connection DD'!$M$5:$P$40, 3, FALSE)), "")</f>
        <v>Sits / lays on big area of support</v>
      </c>
      <c r="D113" s="104" t="str">
        <f>IF(LEN(D112)&gt;0, IF(ISNA(VLOOKUP(D111, 'Connection DD'!$M$5:$P$40, 3, FALSE)), "", VLOOKUP(D111, 'Connection DD'!$M$5:$P$40, 3, FALSE)), "")</f>
        <v>Stand on big area of support (2 legs)</v>
      </c>
      <c r="E113" s="104" t="str">
        <f>IF(LEN(E112)&gt;0, IF(ISNA(VLOOKUP(E111, 'Connection DD'!$M$5:$P$40, 3, FALSE)), "", VLOOKUP(E111, 'Connection DD'!$M$5:$P$40, 3, FALSE)), "")</f>
        <v>Stand on big area of support (2 legs/1 leg) + (F) blind  connects with (S).</v>
      </c>
      <c r="F113" s="104" t="str">
        <f>IF(LEN(F112)&gt;0, IF(ISNA(VLOOKUP(F111, 'Connection DD'!$M$5:$P$40, 3, FALSE)), "", VLOOKUP(F111, 'Connection DD'!$M$5:$P$40, 3, FALSE)), "")</f>
        <v>3 points of conn. on big area of support (with at least 1 leg)</v>
      </c>
      <c r="G113" s="104" t="str">
        <f>IF(LEN(G112)&gt;0, IF(ISNA(VLOOKUP(G111, 'Connection DD'!$M$5:$P$40, 3, FALSE)), "", VLOOKUP(G111, 'Connection DD'!$M$5:$P$40, 3, FALSE)), "")</f>
        <v>Stand on 1 foot on big area of support</v>
      </c>
      <c r="H113" s="104" t="str">
        <f>IF(LEN(H112)&gt;0, IF(ISNA(VLOOKUP(H111, 'Connection DD'!$M$5:$P$40, 3, FALSE)), "", VLOOKUP(H111, 'Connection DD'!$M$5:$P$40, 3, FALSE)), "")</f>
        <v>Headstand OR head between legs / arms on big area of support</v>
      </c>
      <c r="I113" s="104" t="str">
        <f>IF(LEN(I112)&gt;0, IF(ISNA(VLOOKUP(I111, 'Connection DD'!$M$5:$P$40, 3, FALSE)), "", VLOOKUP(I111, 'Connection DD'!$M$5:$P$40, 3, FALSE)), "")</f>
        <v>Shoulders on palms +  knees capt.</v>
      </c>
      <c r="J113" s="104" t="str">
        <f>IF(LEN(J112)&gt;0, IF(ISNA(VLOOKUP(J111, 'Connection DD'!$M$5:$P$40, 3, FALSE)), "", VLOOKUP(J111, 'Connection DD'!$M$5:$P$40, 3, FALSE)), "")</f>
        <v>3 points of conn. for bent knees platorm</v>
      </c>
      <c r="K113" s="104" t="str">
        <f>IF(LEN(K112)&gt;0, IF(ISNA(VLOOKUP(K111, 'Connection DD'!$M$5:$P$40, 3, FALSE)), "", VLOOKUP(K111, 'Connection DD'!$M$5:$P$40, 3, FALSE)), "")</f>
        <v>3 points of conn. on small area</v>
      </c>
      <c r="L113" s="104" t="str">
        <f>IF(LEN(L112)&gt;0, IF(ISNA(VLOOKUP(L111, 'Connection DD'!$M$5:$P$40, 3, FALSE)), "", VLOOKUP(L111, 'Connection DD'!$M$5:$P$40, 3, FALSE)), "")</f>
        <v>3 points of conn. (blind conn.) on big area of support</v>
      </c>
      <c r="M113" s="104" t="str">
        <f>IF(LEN(M112)&gt;0, IF(ISNA(VLOOKUP(M111, 'Connection DD'!$M$5:$P$40, 3, FALSE)), "", VLOOKUP(M111, 'Connection DD'!$M$5:$P$40, 3, FALSE)), "")</f>
        <v>1 foot on ballet leg body + palm on foot</v>
      </c>
      <c r="N113" s="104" t="str">
        <f>IF(LEN(N112)&gt;0, IF(ISNA(VLOOKUP(N111, 'Connection DD'!$M$5:$P$40, 3, FALSE)), "", VLOOKUP(N111, 'Connection DD'!$M$5:$P$40, 3, FALSE)), "")</f>
        <v>Shoulders on palms +  leg/s capture</v>
      </c>
      <c r="O113" s="104" t="str">
        <f>IF(LEN(O112)&gt;0, IF(ISNA(VLOOKUP(O111, 'Connection DD'!$M$5:$P$40, 3, FALSE)), "", VLOOKUP(O111, 'Connection DD'!$M$5:$P$40, 3, FALSE)), "")</f>
        <v>Sit on feet or 1 foot+ blind palms/palms </v>
      </c>
      <c r="P113" s="104" t="str">
        <f>IF(LEN(P112)&gt;0, IF(ISNA(VLOOKUP(P111, 'Connection DD'!$M$5:$P$40, 3, FALSE)), "", VLOOKUP(P111, 'Connection DD'!$M$5:$P$40, 3, FALSE)), "")</f>
        <v>Shoulders on feet+ connect to palms/palms </v>
      </c>
      <c r="Q113" s="104" t="str">
        <f>IF(LEN(Q112)&gt;0, IF(ISNA(VLOOKUP(Q111, 'Connection DD'!$M$5:$P$40, 3, FALSE)), "", VLOOKUP(Q111, 'Connection DD'!$M$5:$P$40, 3, FALSE)), "")</f>
        <v>(F) sits  or lays on feet (or foot) + other connection with palms of (S)</v>
      </c>
      <c r="R113" s="104" t="str">
        <f>IF(LEN(R112)&gt;0, IF(ISNA(VLOOKUP(R111, 'Connection DD'!$M$5:$P$40, 3, FALSE)), "", VLOOKUP(R111, 'Connection DD'!$M$5:$P$40, 3, FALSE)), "")</f>
        <v>4 points of conn.: palms to ankles, ankles to palms</v>
      </c>
      <c r="S113" s="104" t="str">
        <f>IF(LEN(S112)&gt;0, IF(ISNA(VLOOKUP(S111, 'Connection DD'!$M$5:$P$40, 3, FALSE)), "", VLOOKUP(S111, 'Connection DD'!$M$5:$P$40, 3, FALSE)), "")</f>
        <v xml:space="preserve">Handstand on big area of support + help </v>
      </c>
      <c r="T113" s="104" t="str">
        <f>IF(LEN(T112)&gt;0, IF(ISNA(VLOOKUP(T111, 'Connection DD'!$M$5:$P$40, 3, FALSE)), "", VLOOKUP(T111, 'Connection DD'!$M$5:$P$40, 3, FALSE)), "")</f>
        <v>Bridge position on big area of support</v>
      </c>
      <c r="U113" s="104" t="str">
        <f>IF(LEN(U112)&gt;0, IF(ISNA(VLOOKUP(U111, 'Connection DD'!$M$5:$P$40, 3, FALSE)), "", VLOOKUP(U111, 'Connection DD'!$M$5:$P$40, 3, FALSE)), "")</f>
        <v>Bridge position on DB platform (conn. with palms and feet only)</v>
      </c>
      <c r="V113" s="104" t="str">
        <f>IF(LEN(V112)&gt;0, IF(ISNA(VLOOKUP(V111, 'Connection DD'!$M$5:$P$40, 3, FALSE)), "", VLOOKUP(V111, 'Connection DD'!$M$5:$P$40, 3, FALSE)), "")</f>
        <v>2 points of conn.on Knees const.</v>
      </c>
      <c r="W113" s="104" t="str">
        <f>IF(LEN(W112)&gt;0, IF(ISNA(VLOOKUP(W111, 'Connection DD'!$M$5:$P$40, 3, FALSE)), "", VLOOKUP(W111, 'Connection DD'!$M$5:$P$40, 3, FALSE)), "")</f>
        <v>Transit onto 1 foot on 1 or 2 palm(s)</v>
      </c>
      <c r="X113" s="104" t="str">
        <f>IF(LEN(X112)&gt;0, IF(ISNA(VLOOKUP(X111, 'Connection DD'!$M$5:$P$40, 3, FALSE)), "", VLOOKUP(X111, 'Connection DD'!$M$5:$P$40, 3, FALSE)), "")</f>
        <v>2 blind point conn. on 2S construction. Can have extra point of conn.For Queen pos. only</v>
      </c>
      <c r="Y113" s="104" t="str">
        <f>IF(LEN(Y112)&gt;0, IF(ISNA(VLOOKUP(Y111, 'Connection DD'!$M$5:$P$40, 3, FALSE)), "", VLOOKUP(Y111, 'Connection DD'!$M$5:$P$40, 3, FALSE)), "")</f>
        <v>Transit to 2 arm handstand on both palms</v>
      </c>
      <c r="Z113" s="104" t="str">
        <f>IF(LEN(Z112)&gt;0, IF(ISNA(VLOOKUP(Z111, 'Connection DD'!$M$5:$P$40, 3, FALSE)), "", VLOOKUP(Z111, 'Connection DD'!$M$5:$P$40, 3, FALSE)), "")</f>
        <v>Hanging on 1 or 2 ballet leg of one or 2 (S) + help</v>
      </c>
      <c r="AA113" s="104" t="str">
        <f>IF(LEN(AA112)&gt;0, IF(ISNA(VLOOKUP(AA111, 'Connection DD'!$M$5:$P$40, 3, FALSE)), "", VLOOKUP(AA111, 'Connection DD'!$M$5:$P$40, 3, FALSE)), "")</f>
        <v>Chest on feet +Hips on palms</v>
      </c>
      <c r="AB113" s="104" t="str">
        <f>IF(LEN(AB112)&gt;0, IF(ISNA(VLOOKUP(AB111, 'Connection DD'!$M$5:$P$40, 3, FALSE)), "", VLOOKUP(AB111, 'Connection DD'!$M$5:$P$40, 3, FALSE)), "")</f>
        <v>Shin to Shin + help</v>
      </c>
      <c r="AC113" s="104" t="str">
        <f>IF(LEN(AC112)&gt;0, IF(ISNA(VLOOKUP(AC111, 'Connection DD'!$M$5:$P$40, 3, FALSE)), "", VLOOKUP(AC111, 'Connection DD'!$M$5:$P$40, 3, FALSE)), "")</f>
        <v>Head on palms + extra connect with 1 or 2 leg(s)</v>
      </c>
      <c r="AD113" s="104" t="str">
        <f>IF(LEN(AD112)&gt;0, IF(ISNA(VLOOKUP(AD111, 'Connection DD'!$M$5:$P$40, 3, FALSE)), "", VLOOKUP(AD111, 'Connection DD'!$M$5:$P$40, 3, FALSE)), "")</f>
        <v/>
      </c>
      <c r="AE113" s="104" t="str">
        <f>IF(LEN(AE112)&gt;0, IF(ISNA(VLOOKUP(AE111, 'Connection DD'!$M$5:$P$40, 3, FALSE)), "", VLOOKUP(AE111, 'Connection DD'!$M$5:$P$40, 3, FALSE)), "")</f>
        <v/>
      </c>
      <c r="AF113" s="104" t="str">
        <f>IF(LEN(AF112)&gt;0, IF(ISNA(VLOOKUP(AF111, 'Connection DD'!$M$5:$P$40, 3, FALSE)), "", VLOOKUP(AF111, 'Connection DD'!$M$5:$P$40, 3, FALSE)), "")</f>
        <v/>
      </c>
      <c r="AG113" s="104" t="str">
        <f>IF(LEN(AG112)&gt;0, IF(ISNA(VLOOKUP(AG111, 'Connection DD'!$M$5:$P$40, 3, FALSE)), "", VLOOKUP(AG111, 'Connection DD'!$M$5:$P$40, 3, FALSE)), "")</f>
        <v/>
      </c>
      <c r="AH113" s="104" t="str">
        <f>IF(LEN(AH112)&gt;0, IF(ISNA(VLOOKUP(AH111, 'Connection DD'!$M$5:$P$40, 3, FALSE)), "", VLOOKUP(AH111, 'Connection DD'!$M$5:$P$40, 3, FALSE)), "")</f>
        <v/>
      </c>
      <c r="AI113" s="104" t="str">
        <f>IF(LEN(AI112)&gt;0, IF(ISNA(VLOOKUP(AI111, 'Connection DD'!$M$5:$P$40, 3, FALSE)), "", VLOOKUP(AI111, 'Connection DD'!$M$5:$P$40, 3, FALSE)), "")</f>
        <v/>
      </c>
    </row>
    <row r="114" spans="1:35" ht="18.5" x14ac:dyDescent="0.45">
      <c r="A114" s="79">
        <v>1</v>
      </c>
      <c r="B114" s="91" t="str">
        <f>IF(ISNA(VLOOKUP(A114, 'Construction DD'!Q:T, 2, FALSE)), "", VLOOKUP(A114, 'Construction DD'!Q:T, 2, FALSE))</f>
        <v>P</v>
      </c>
      <c r="C114" s="170">
        <v>1</v>
      </c>
      <c r="D114" s="170">
        <v>1</v>
      </c>
      <c r="E114" s="170">
        <v>0</v>
      </c>
      <c r="F114" s="170">
        <v>1</v>
      </c>
      <c r="G114" s="170">
        <v>1</v>
      </c>
      <c r="H114" s="170">
        <v>1</v>
      </c>
      <c r="I114" s="170">
        <v>0</v>
      </c>
      <c r="J114" s="170">
        <v>0</v>
      </c>
      <c r="K114" s="170">
        <v>0</v>
      </c>
      <c r="L114" s="170">
        <v>1</v>
      </c>
      <c r="M114" s="170">
        <v>0</v>
      </c>
      <c r="N114" s="170">
        <v>0</v>
      </c>
      <c r="O114" s="170">
        <v>0</v>
      </c>
      <c r="P114" s="170">
        <v>0</v>
      </c>
      <c r="Q114" s="170">
        <v>0</v>
      </c>
      <c r="R114" s="170">
        <v>1</v>
      </c>
      <c r="S114" s="170">
        <v>1</v>
      </c>
      <c r="T114" s="170">
        <v>1</v>
      </c>
      <c r="U114" s="170">
        <v>0</v>
      </c>
      <c r="V114" s="170">
        <v>0</v>
      </c>
      <c r="W114" s="170">
        <v>1</v>
      </c>
      <c r="X114" s="170">
        <v>0</v>
      </c>
      <c r="Y114" s="170">
        <v>1</v>
      </c>
      <c r="Z114" s="170">
        <v>0</v>
      </c>
      <c r="AA114" s="170">
        <v>0</v>
      </c>
      <c r="AB114" s="170">
        <v>0</v>
      </c>
      <c r="AC114" s="170">
        <v>0</v>
      </c>
      <c r="AD114" s="170"/>
      <c r="AE114" s="170"/>
      <c r="AF114" s="170"/>
      <c r="AG114" s="170"/>
      <c r="AH114" s="170"/>
      <c r="AI114" s="170"/>
    </row>
    <row r="115" spans="1:35" ht="18.5" x14ac:dyDescent="0.45">
      <c r="A115" s="79">
        <v>2</v>
      </c>
      <c r="B115" s="91" t="str">
        <f>IF(ISNA(VLOOKUP(A115, 'Construction DD'!Q:T, 2, FALSE)), "", VLOOKUP(A115, 'Construction DD'!Q:T, 2, FALSE))</f>
        <v>Box</v>
      </c>
      <c r="C115" s="170">
        <v>1</v>
      </c>
      <c r="D115" s="170">
        <v>1</v>
      </c>
      <c r="E115" s="170">
        <v>0</v>
      </c>
      <c r="F115" s="170">
        <v>1</v>
      </c>
      <c r="G115" s="170">
        <v>0</v>
      </c>
      <c r="H115" s="170">
        <v>1</v>
      </c>
      <c r="I115" s="170">
        <v>0</v>
      </c>
      <c r="J115" s="170">
        <v>0</v>
      </c>
      <c r="K115" s="170">
        <v>0</v>
      </c>
      <c r="L115" s="170">
        <v>0</v>
      </c>
      <c r="M115" s="170">
        <v>0</v>
      </c>
      <c r="N115" s="170">
        <v>0</v>
      </c>
      <c r="O115" s="170">
        <v>0</v>
      </c>
      <c r="P115" s="170">
        <v>0</v>
      </c>
      <c r="Q115" s="170">
        <v>0</v>
      </c>
      <c r="R115" s="170">
        <v>1</v>
      </c>
      <c r="S115" s="170">
        <v>0</v>
      </c>
      <c r="T115" s="170">
        <v>0</v>
      </c>
      <c r="U115" s="170">
        <v>0</v>
      </c>
      <c r="V115" s="170">
        <v>0</v>
      </c>
      <c r="W115" s="170">
        <v>0</v>
      </c>
      <c r="X115" s="170">
        <v>0</v>
      </c>
      <c r="Y115" s="170">
        <v>0</v>
      </c>
      <c r="Z115" s="170">
        <v>0</v>
      </c>
      <c r="AA115" s="170">
        <v>0</v>
      </c>
      <c r="AB115" s="170">
        <v>0</v>
      </c>
      <c r="AC115" s="170">
        <v>0</v>
      </c>
      <c r="AD115" s="170"/>
      <c r="AE115" s="170"/>
      <c r="AF115" s="170"/>
      <c r="AG115" s="170"/>
      <c r="AH115" s="170"/>
      <c r="AI115" s="170"/>
    </row>
    <row r="116" spans="1:35" ht="18.5" x14ac:dyDescent="0.45">
      <c r="A116" s="79">
        <v>3</v>
      </c>
      <c r="B116" s="91" t="str">
        <f>IF(ISNA(VLOOKUP(A116, 'Construction DD'!Q:T, 2, FALSE)), "", VLOOKUP(A116, 'Construction DD'!Q:T, 2, FALSE))</f>
        <v>Knees</v>
      </c>
      <c r="C116" s="170">
        <v>1</v>
      </c>
      <c r="D116" s="170">
        <v>1</v>
      </c>
      <c r="E116" s="170">
        <v>0</v>
      </c>
      <c r="F116" s="170">
        <v>1</v>
      </c>
      <c r="G116" s="170">
        <v>1</v>
      </c>
      <c r="H116" s="170">
        <v>0</v>
      </c>
      <c r="I116" s="170">
        <v>1</v>
      </c>
      <c r="J116" s="170">
        <v>1</v>
      </c>
      <c r="K116" s="170">
        <v>0</v>
      </c>
      <c r="L116" s="170">
        <v>1</v>
      </c>
      <c r="M116" s="170">
        <v>0</v>
      </c>
      <c r="N116" s="170">
        <v>0</v>
      </c>
      <c r="O116" s="170">
        <v>0</v>
      </c>
      <c r="P116" s="170">
        <v>0</v>
      </c>
      <c r="Q116" s="170">
        <v>0</v>
      </c>
      <c r="R116" s="170">
        <v>0</v>
      </c>
      <c r="S116" s="170">
        <v>0</v>
      </c>
      <c r="T116" s="170">
        <v>1</v>
      </c>
      <c r="U116" s="170">
        <v>0</v>
      </c>
      <c r="V116" s="170">
        <v>1</v>
      </c>
      <c r="W116" s="170">
        <v>1</v>
      </c>
      <c r="X116" s="170">
        <v>0</v>
      </c>
      <c r="Y116" s="170">
        <v>1</v>
      </c>
      <c r="Z116" s="170">
        <v>0</v>
      </c>
      <c r="AA116" s="170">
        <v>0</v>
      </c>
      <c r="AB116" s="170">
        <v>0</v>
      </c>
      <c r="AC116" s="170">
        <v>0</v>
      </c>
      <c r="AD116" s="170"/>
      <c r="AE116" s="170"/>
      <c r="AF116" s="170"/>
      <c r="AG116" s="170"/>
      <c r="AH116" s="170"/>
      <c r="AI116" s="170"/>
    </row>
    <row r="117" spans="1:35" ht="18.5" x14ac:dyDescent="0.45">
      <c r="A117" s="79">
        <v>4</v>
      </c>
      <c r="B117" s="91" t="str">
        <f>IF(ISNA(VLOOKUP(A117, 'Construction DD'!Q:T, 2, FALSE)), "", VLOOKUP(A117, 'Construction DD'!Q:T, 2, FALSE))</f>
        <v>B</v>
      </c>
      <c r="C117" s="170">
        <v>1</v>
      </c>
      <c r="D117" s="170">
        <v>1</v>
      </c>
      <c r="E117" s="170">
        <v>1</v>
      </c>
      <c r="F117" s="170">
        <v>1</v>
      </c>
      <c r="G117" s="170">
        <v>1</v>
      </c>
      <c r="H117" s="170">
        <v>1</v>
      </c>
      <c r="I117" s="170">
        <v>0</v>
      </c>
      <c r="J117" s="170">
        <v>0</v>
      </c>
      <c r="K117" s="170">
        <v>1</v>
      </c>
      <c r="L117" s="170">
        <v>0</v>
      </c>
      <c r="M117" s="170">
        <v>1</v>
      </c>
      <c r="N117" s="170">
        <v>1</v>
      </c>
      <c r="O117" s="170">
        <v>1</v>
      </c>
      <c r="P117" s="170">
        <v>0</v>
      </c>
      <c r="Q117" s="170">
        <v>1</v>
      </c>
      <c r="R117" s="170">
        <v>0</v>
      </c>
      <c r="S117" s="170">
        <v>0</v>
      </c>
      <c r="T117" s="170">
        <v>0</v>
      </c>
      <c r="U117" s="170">
        <v>0</v>
      </c>
      <c r="V117" s="170">
        <v>0</v>
      </c>
      <c r="W117" s="170">
        <v>1</v>
      </c>
      <c r="X117" s="170">
        <v>1</v>
      </c>
      <c r="Y117" s="170">
        <v>0</v>
      </c>
      <c r="Z117" s="170">
        <v>0</v>
      </c>
      <c r="AA117" s="170">
        <v>0</v>
      </c>
      <c r="AB117" s="170">
        <v>0</v>
      </c>
      <c r="AC117" s="170">
        <v>1</v>
      </c>
      <c r="AD117" s="170"/>
      <c r="AE117" s="170"/>
      <c r="AF117" s="170"/>
      <c r="AG117" s="170"/>
      <c r="AH117" s="170"/>
      <c r="AI117" s="170"/>
    </row>
    <row r="118" spans="1:35" ht="18.5" x14ac:dyDescent="0.45">
      <c r="A118" s="79">
        <v>5</v>
      </c>
      <c r="B118" s="91" t="str">
        <f>IF(ISNA(VLOOKUP(A118, 'Construction DD'!Q:T, 2, FALSE)), "", VLOOKUP(A118, 'Construction DD'!Q:T, 2, FALSE))</f>
        <v>DB</v>
      </c>
      <c r="C118" s="170">
        <v>1</v>
      </c>
      <c r="D118" s="170">
        <v>1</v>
      </c>
      <c r="E118" s="170">
        <v>0</v>
      </c>
      <c r="F118" s="170">
        <v>1</v>
      </c>
      <c r="G118" s="170">
        <v>1</v>
      </c>
      <c r="H118" s="170">
        <v>0</v>
      </c>
      <c r="I118" s="170">
        <v>0</v>
      </c>
      <c r="J118" s="170">
        <v>1</v>
      </c>
      <c r="K118" s="170">
        <v>0</v>
      </c>
      <c r="L118" s="170">
        <v>0</v>
      </c>
      <c r="M118" s="170">
        <v>1</v>
      </c>
      <c r="N118" s="170">
        <v>1</v>
      </c>
      <c r="O118" s="170">
        <v>1</v>
      </c>
      <c r="P118" s="170">
        <v>1</v>
      </c>
      <c r="Q118" s="170">
        <v>1</v>
      </c>
      <c r="R118" s="170">
        <v>1</v>
      </c>
      <c r="S118" s="170">
        <v>0</v>
      </c>
      <c r="T118" s="170">
        <v>0</v>
      </c>
      <c r="U118" s="170">
        <v>1</v>
      </c>
      <c r="V118" s="170">
        <v>0</v>
      </c>
      <c r="W118" s="170">
        <v>1</v>
      </c>
      <c r="X118" s="170">
        <v>0</v>
      </c>
      <c r="Y118" s="170">
        <v>0</v>
      </c>
      <c r="Z118" s="170">
        <v>0</v>
      </c>
      <c r="AA118" s="170">
        <v>1</v>
      </c>
      <c r="AB118" s="170">
        <v>1</v>
      </c>
      <c r="AC118" s="170">
        <v>1</v>
      </c>
      <c r="AD118" s="170"/>
      <c r="AE118" s="170"/>
      <c r="AF118" s="170"/>
      <c r="AG118" s="170"/>
      <c r="AH118" s="170"/>
      <c r="AI118" s="170"/>
    </row>
    <row r="119" spans="1:35" ht="18.5" x14ac:dyDescent="0.45">
      <c r="A119" s="79">
        <v>6</v>
      </c>
      <c r="B119" s="91" t="str">
        <f>IF(ISNA(VLOOKUP(A119, 'Construction DD'!Q:T, 2, FALSE)), "", VLOOKUP(A119, 'Construction DD'!Q:T, 2, FALSE))</f>
        <v>Chariot</v>
      </c>
      <c r="C119" s="170">
        <v>1</v>
      </c>
      <c r="D119" s="170">
        <v>1</v>
      </c>
      <c r="E119" s="170">
        <v>1</v>
      </c>
      <c r="F119" s="170">
        <v>1</v>
      </c>
      <c r="G119" s="170">
        <v>1</v>
      </c>
      <c r="H119" s="170">
        <v>0</v>
      </c>
      <c r="I119" s="170">
        <v>0</v>
      </c>
      <c r="J119" s="170">
        <v>0</v>
      </c>
      <c r="K119" s="170">
        <v>0</v>
      </c>
      <c r="L119" s="170">
        <v>1</v>
      </c>
      <c r="M119" s="170">
        <v>0</v>
      </c>
      <c r="N119" s="170">
        <v>0</v>
      </c>
      <c r="O119" s="170">
        <v>0</v>
      </c>
      <c r="P119" s="170">
        <v>0</v>
      </c>
      <c r="Q119" s="170">
        <v>0</v>
      </c>
      <c r="R119" s="170">
        <v>1</v>
      </c>
      <c r="S119" s="170">
        <v>1</v>
      </c>
      <c r="T119" s="170">
        <v>1</v>
      </c>
      <c r="U119" s="170">
        <v>0</v>
      </c>
      <c r="V119" s="170">
        <v>0</v>
      </c>
      <c r="W119" s="170">
        <v>0</v>
      </c>
      <c r="X119" s="170">
        <v>0</v>
      </c>
      <c r="Y119" s="170">
        <v>0</v>
      </c>
      <c r="Z119" s="170">
        <v>0</v>
      </c>
      <c r="AA119" s="170">
        <v>0</v>
      </c>
      <c r="AB119" s="170">
        <v>0</v>
      </c>
      <c r="AC119" s="170">
        <v>0</v>
      </c>
      <c r="AD119" s="170"/>
      <c r="AE119" s="170"/>
      <c r="AF119" s="170"/>
      <c r="AG119" s="170"/>
      <c r="AH119" s="170"/>
      <c r="AI119" s="170"/>
    </row>
    <row r="120" spans="1:35" ht="18.5" x14ac:dyDescent="0.45">
      <c r="A120" s="79">
        <v>7</v>
      </c>
      <c r="B120" s="91" t="str">
        <f>IF(ISNA(VLOOKUP(A120, 'Construction DD'!Q:T, 2, FALSE)), "", VLOOKUP(A120, 'Construction DD'!Q:T, 2, FALSE))</f>
        <v>2S</v>
      </c>
      <c r="C120" s="170">
        <v>1</v>
      </c>
      <c r="D120" s="170">
        <v>1</v>
      </c>
      <c r="E120" s="170">
        <v>0</v>
      </c>
      <c r="F120" s="170">
        <v>1</v>
      </c>
      <c r="G120" s="170">
        <v>1</v>
      </c>
      <c r="H120" s="170">
        <v>1</v>
      </c>
      <c r="I120" s="170">
        <v>1</v>
      </c>
      <c r="J120" s="170">
        <v>0</v>
      </c>
      <c r="K120" s="170">
        <v>1</v>
      </c>
      <c r="L120" s="170">
        <v>1</v>
      </c>
      <c r="M120" s="170">
        <v>1</v>
      </c>
      <c r="N120" s="170">
        <v>0</v>
      </c>
      <c r="O120" s="170">
        <v>0</v>
      </c>
      <c r="P120" s="170">
        <v>1</v>
      </c>
      <c r="Q120" s="170">
        <v>1</v>
      </c>
      <c r="R120" s="170">
        <v>0</v>
      </c>
      <c r="S120" s="170">
        <v>1</v>
      </c>
      <c r="T120" s="170">
        <v>1</v>
      </c>
      <c r="U120" s="170">
        <v>0</v>
      </c>
      <c r="V120" s="170">
        <v>0</v>
      </c>
      <c r="W120" s="170">
        <v>0</v>
      </c>
      <c r="X120" s="170">
        <v>1</v>
      </c>
      <c r="Y120" s="170">
        <v>0</v>
      </c>
      <c r="Z120" s="170">
        <v>1</v>
      </c>
      <c r="AA120" s="170">
        <v>0</v>
      </c>
      <c r="AB120" s="170">
        <v>0</v>
      </c>
      <c r="AC120" s="170">
        <v>0</v>
      </c>
      <c r="AD120" s="170"/>
      <c r="AE120" s="170"/>
      <c r="AF120" s="170"/>
      <c r="AG120" s="170"/>
      <c r="AH120" s="170"/>
      <c r="AI120" s="170"/>
    </row>
    <row r="121" spans="1:35" ht="18.5" x14ac:dyDescent="0.45">
      <c r="A121" s="79">
        <v>8</v>
      </c>
      <c r="B121" s="91" t="str">
        <f>IF(ISNA(VLOOKUP(A121, 'Construction DD'!Q:T, 2, FALSE)), "", VLOOKUP(A121, 'Construction DD'!Q:T, 2, FALSE))</f>
        <v>Flower</v>
      </c>
      <c r="C121" s="170">
        <v>1</v>
      </c>
      <c r="D121" s="170">
        <v>1</v>
      </c>
      <c r="E121" s="170">
        <v>0</v>
      </c>
      <c r="F121" s="170">
        <v>1</v>
      </c>
      <c r="G121" s="170">
        <v>1</v>
      </c>
      <c r="H121" s="170">
        <v>1</v>
      </c>
      <c r="I121" s="170">
        <v>0</v>
      </c>
      <c r="J121" s="170">
        <v>0</v>
      </c>
      <c r="K121" s="170">
        <v>0</v>
      </c>
      <c r="L121" s="170">
        <v>1</v>
      </c>
      <c r="M121" s="170">
        <v>0</v>
      </c>
      <c r="N121" s="170">
        <v>0</v>
      </c>
      <c r="O121" s="170">
        <v>0</v>
      </c>
      <c r="P121" s="170">
        <v>0</v>
      </c>
      <c r="Q121" s="170">
        <v>0</v>
      </c>
      <c r="R121" s="170">
        <v>0</v>
      </c>
      <c r="S121" s="170">
        <v>1</v>
      </c>
      <c r="T121" s="170">
        <v>1</v>
      </c>
      <c r="U121" s="170">
        <v>0</v>
      </c>
      <c r="V121" s="170">
        <v>0</v>
      </c>
      <c r="W121" s="170">
        <v>0</v>
      </c>
      <c r="X121" s="170">
        <v>0</v>
      </c>
      <c r="Y121" s="170">
        <v>0</v>
      </c>
      <c r="Z121" s="170">
        <v>0</v>
      </c>
      <c r="AA121" s="170">
        <v>0</v>
      </c>
      <c r="AB121" s="170">
        <v>0</v>
      </c>
      <c r="AC121" s="170">
        <v>0</v>
      </c>
      <c r="AD121" s="170"/>
      <c r="AE121" s="170"/>
      <c r="AF121" s="170"/>
      <c r="AG121" s="170"/>
      <c r="AH121" s="170"/>
      <c r="AI121" s="170"/>
    </row>
    <row r="122" spans="1:35" ht="18.5" x14ac:dyDescent="0.45">
      <c r="A122" s="79">
        <v>9</v>
      </c>
      <c r="B122" s="91" t="str">
        <f>IF(ISNA(VLOOKUP(A122, 'Construction DD'!Q:T, 2, FALSE)), "", VLOOKUP(A122, 'Construction DD'!Q:T, 2, FALSE))</f>
        <v>Hand</v>
      </c>
      <c r="C122" s="170">
        <v>1</v>
      </c>
      <c r="D122" s="170">
        <v>1</v>
      </c>
      <c r="E122" s="170">
        <v>0</v>
      </c>
      <c r="F122" s="170">
        <v>1</v>
      </c>
      <c r="G122" s="170">
        <v>1</v>
      </c>
      <c r="H122" s="170">
        <v>1</v>
      </c>
      <c r="I122" s="170">
        <v>0</v>
      </c>
      <c r="J122" s="170">
        <v>0</v>
      </c>
      <c r="K122" s="170">
        <v>0</v>
      </c>
      <c r="L122" s="170">
        <v>1</v>
      </c>
      <c r="M122" s="170">
        <v>0</v>
      </c>
      <c r="N122" s="170">
        <v>0</v>
      </c>
      <c r="O122" s="170">
        <v>0</v>
      </c>
      <c r="P122" s="170">
        <v>0</v>
      </c>
      <c r="Q122" s="170">
        <v>0</v>
      </c>
      <c r="R122" s="170">
        <v>0</v>
      </c>
      <c r="S122" s="170">
        <v>1</v>
      </c>
      <c r="T122" s="170">
        <v>1</v>
      </c>
      <c r="U122" s="170">
        <v>0</v>
      </c>
      <c r="V122" s="170">
        <v>0</v>
      </c>
      <c r="W122" s="170">
        <v>0</v>
      </c>
      <c r="X122" s="170">
        <v>0</v>
      </c>
      <c r="Y122" s="170">
        <v>0</v>
      </c>
      <c r="Z122" s="170">
        <v>0</v>
      </c>
      <c r="AA122" s="170">
        <v>0</v>
      </c>
      <c r="AB122" s="170">
        <v>0</v>
      </c>
      <c r="AC122" s="170">
        <v>0</v>
      </c>
      <c r="AD122" s="170"/>
      <c r="AE122" s="170"/>
      <c r="AF122" s="170"/>
      <c r="AG122" s="170"/>
      <c r="AH122" s="170"/>
      <c r="AI122" s="170"/>
    </row>
    <row r="123" spans="1:35" ht="18.5" x14ac:dyDescent="0.45">
      <c r="A123" s="79">
        <v>10</v>
      </c>
      <c r="B123" s="91" t="str">
        <f>IF(ISNA(VLOOKUP(A123, 'Construction DD'!Q:T, 2, FALSE)), "", VLOOKUP(A123, 'Construction DD'!Q:T, 2, FALSE))</f>
        <v/>
      </c>
      <c r="C123" s="170"/>
      <c r="D123" s="170"/>
      <c r="E123" s="170"/>
      <c r="F123" s="170"/>
      <c r="G123" s="170"/>
      <c r="H123" s="170"/>
      <c r="I123" s="170"/>
      <c r="J123" s="170"/>
      <c r="K123" s="170"/>
      <c r="L123" s="170"/>
      <c r="M123" s="170"/>
      <c r="N123" s="170"/>
      <c r="O123" s="170"/>
      <c r="P123" s="170"/>
      <c r="Q123" s="170"/>
      <c r="R123" s="170"/>
      <c r="S123" s="170"/>
      <c r="T123" s="170"/>
      <c r="U123" s="170"/>
      <c r="V123" s="170"/>
      <c r="W123" s="170"/>
      <c r="X123" s="170"/>
      <c r="Y123" s="170"/>
      <c r="Z123" s="170"/>
      <c r="AA123" s="170"/>
      <c r="AB123" s="170"/>
      <c r="AC123" s="170"/>
      <c r="AD123" s="170"/>
      <c r="AE123" s="170"/>
      <c r="AF123" s="170"/>
      <c r="AG123" s="170"/>
      <c r="AH123" s="170"/>
      <c r="AI123" s="170"/>
    </row>
    <row r="124" spans="1:35" ht="18.5" x14ac:dyDescent="0.45">
      <c r="A124" s="79">
        <v>11</v>
      </c>
      <c r="B124" s="91" t="str">
        <f>IF(ISNA(VLOOKUP(A124, 'Construction DD'!Q:T, 2, FALSE)), "", VLOOKUP(A124, 'Construction DD'!Q:T, 2, FALSE))</f>
        <v/>
      </c>
      <c r="C124" s="170"/>
      <c r="D124" s="170"/>
      <c r="E124" s="170"/>
      <c r="F124" s="170"/>
      <c r="G124" s="170"/>
      <c r="H124" s="170"/>
      <c r="I124" s="170"/>
      <c r="J124" s="170"/>
      <c r="K124" s="170"/>
      <c r="L124" s="170"/>
      <c r="M124" s="170"/>
      <c r="N124" s="170"/>
      <c r="O124" s="170"/>
      <c r="P124" s="170"/>
      <c r="Q124" s="170"/>
      <c r="R124" s="170"/>
      <c r="S124" s="170"/>
      <c r="T124" s="170"/>
      <c r="U124" s="170"/>
      <c r="V124" s="170"/>
      <c r="W124" s="170"/>
      <c r="X124" s="170"/>
      <c r="Y124" s="170"/>
      <c r="Z124" s="170"/>
      <c r="AA124" s="170"/>
      <c r="AB124" s="170"/>
      <c r="AC124" s="170"/>
      <c r="AD124" s="170"/>
      <c r="AE124" s="170"/>
      <c r="AF124" s="170"/>
      <c r="AG124" s="170"/>
      <c r="AH124" s="170"/>
      <c r="AI124" s="170"/>
    </row>
    <row r="125" spans="1:35" ht="18.5" x14ac:dyDescent="0.45">
      <c r="A125" s="79">
        <v>12</v>
      </c>
      <c r="B125" s="91" t="str">
        <f>IF(ISNA(VLOOKUP(A125, 'Construction DD'!Q:T, 2, FALSE)), "", VLOOKUP(A125, 'Construction DD'!Q:T, 2, FALSE))</f>
        <v/>
      </c>
      <c r="C125" s="170"/>
      <c r="D125" s="170"/>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row>
    <row r="126" spans="1:35" ht="18.5" x14ac:dyDescent="0.45">
      <c r="A126" s="79">
        <v>13</v>
      </c>
      <c r="B126" s="91" t="str">
        <f>IF(ISNA(VLOOKUP(A126, 'Construction DD'!Q:T, 2, FALSE)), "", VLOOKUP(A126, 'Construction DD'!Q:T, 2, FALSE))</f>
        <v/>
      </c>
      <c r="C126" s="170"/>
      <c r="D126" s="170"/>
      <c r="E126" s="170"/>
      <c r="F126" s="170"/>
      <c r="G126" s="170"/>
      <c r="H126" s="170"/>
      <c r="I126" s="170"/>
      <c r="J126" s="170"/>
      <c r="K126" s="170"/>
      <c r="L126" s="170"/>
      <c r="M126" s="170"/>
      <c r="N126" s="170"/>
      <c r="O126" s="170"/>
      <c r="P126" s="170"/>
      <c r="Q126" s="170"/>
      <c r="R126" s="170"/>
      <c r="S126" s="170"/>
      <c r="T126" s="170"/>
      <c r="U126" s="170"/>
      <c r="V126" s="170"/>
      <c r="W126" s="170"/>
      <c r="X126" s="170"/>
      <c r="Y126" s="170"/>
      <c r="Z126" s="170"/>
      <c r="AA126" s="170"/>
      <c r="AB126" s="170"/>
      <c r="AC126" s="170"/>
      <c r="AD126" s="170"/>
      <c r="AE126" s="170"/>
      <c r="AF126" s="170"/>
      <c r="AG126" s="170"/>
      <c r="AH126" s="170"/>
      <c r="AI126" s="170"/>
    </row>
  </sheetData>
  <sheetProtection algorithmName="SHA-512" hashValue="k7/MXo3v4nBuf6tVDtG9Er/YqyF6fLjxu8W84WkjTicz9nyTFnhnoEYYcokYR/KSDe0yFgEJrQgLy9/V95CBGg==" saltValue="gPXi9G+ZG4jcJMSl4z2+Kw==" spinCount="100000" sheet="1" objects="1" scenarios="1"/>
  <conditionalFormatting sqref="B3:AA5 T6:X6 Z6:AA35 B6:S45 W7:X35 T7:V41 W36:AA41 T42:AA45 B46:AA65 M66:X81 Z66:AA81 B66:L83 M82:AA83 B84:AA89 D90:AP90 B90:B92 C91:AP92 B106:AA110 D111:AI111 B111:B113 C112:AI113 B114:AI126 B127:AA882">
    <cfRule type="expression" dxfId="1" priority="2">
      <formula>B3=1</formula>
    </cfRule>
  </conditionalFormatting>
  <conditionalFormatting sqref="B93:AJ105">
    <cfRule type="expression" dxfId="0" priority="1">
      <formula>B93=1</formula>
    </cfRule>
  </conditionalFormatting>
  <pageMargins left="0.7" right="0.7" top="0.75" bottom="0.75" header="0.3" footer="0.3"/>
  <pageSetup scale="24" fitToHeight="4"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48943-76E9-44B5-A33B-46DA6F6BA771}">
  <sheetPr>
    <tabColor theme="5"/>
  </sheetPr>
  <dimension ref="A1:K16"/>
  <sheetViews>
    <sheetView workbookViewId="0">
      <selection activeCell="E11" sqref="E11"/>
    </sheetView>
  </sheetViews>
  <sheetFormatPr baseColWidth="10" defaultColWidth="8.6640625" defaultRowHeight="15.5" x14ac:dyDescent="0.35"/>
  <cols>
    <col min="1" max="1" width="13.9140625" customWidth="1"/>
    <col min="2" max="2" width="21.1640625" customWidth="1"/>
    <col min="3" max="3" width="25.58203125" customWidth="1"/>
    <col min="4" max="4" width="9.9140625" customWidth="1"/>
  </cols>
  <sheetData>
    <row r="1" spans="1:11" x14ac:dyDescent="0.35">
      <c r="A1" s="266" t="s">
        <v>900</v>
      </c>
      <c r="B1" s="266" t="s">
        <v>143</v>
      </c>
      <c r="C1" s="266" t="s">
        <v>901</v>
      </c>
      <c r="D1" s="266" t="s">
        <v>902</v>
      </c>
      <c r="E1" s="266" t="s">
        <v>903</v>
      </c>
      <c r="F1" s="266" t="s">
        <v>904</v>
      </c>
      <c r="G1" s="266" t="s">
        <v>905</v>
      </c>
      <c r="H1" s="266" t="s">
        <v>906</v>
      </c>
      <c r="I1" s="266" t="s">
        <v>907</v>
      </c>
      <c r="J1" s="266" t="s">
        <v>908</v>
      </c>
      <c r="K1" s="266"/>
    </row>
    <row r="2" spans="1:11" x14ac:dyDescent="0.35">
      <c r="A2" t="s">
        <v>767</v>
      </c>
      <c r="B2" t="s">
        <v>837</v>
      </c>
      <c r="C2" t="s">
        <v>909</v>
      </c>
      <c r="D2" t="s">
        <v>199</v>
      </c>
      <c r="E2" t="s">
        <v>207</v>
      </c>
    </row>
    <row r="3" spans="1:11" x14ac:dyDescent="0.35">
      <c r="A3" t="s">
        <v>767</v>
      </c>
      <c r="B3" t="s">
        <v>842</v>
      </c>
      <c r="C3" t="s">
        <v>909</v>
      </c>
      <c r="D3" t="s">
        <v>199</v>
      </c>
      <c r="E3" t="s">
        <v>207</v>
      </c>
      <c r="F3" t="s">
        <v>910</v>
      </c>
      <c r="G3" t="s">
        <v>249</v>
      </c>
    </row>
    <row r="4" spans="1:11" x14ac:dyDescent="0.35">
      <c r="A4" s="264" t="s">
        <v>201</v>
      </c>
      <c r="B4" s="264" t="s">
        <v>820</v>
      </c>
      <c r="C4" s="264" t="s">
        <v>909</v>
      </c>
      <c r="D4" s="264" t="s">
        <v>219</v>
      </c>
      <c r="E4" s="264" t="s">
        <v>225</v>
      </c>
      <c r="F4" s="264" t="s">
        <v>237</v>
      </c>
      <c r="G4" s="264" t="s">
        <v>911</v>
      </c>
    </row>
    <row r="5" spans="1:11" x14ac:dyDescent="0.35">
      <c r="A5" s="264" t="s">
        <v>201</v>
      </c>
      <c r="B5" s="264" t="s">
        <v>827</v>
      </c>
      <c r="C5" s="264" t="s">
        <v>909</v>
      </c>
      <c r="D5" s="264" t="s">
        <v>219</v>
      </c>
      <c r="E5" s="264" t="s">
        <v>225</v>
      </c>
      <c r="F5" s="264" t="s">
        <v>237</v>
      </c>
      <c r="G5" s="264" t="s">
        <v>911</v>
      </c>
    </row>
    <row r="6" spans="1:11" x14ac:dyDescent="0.35">
      <c r="A6" s="264" t="s">
        <v>201</v>
      </c>
      <c r="B6" s="264" t="s">
        <v>835</v>
      </c>
      <c r="C6" s="264" t="s">
        <v>909</v>
      </c>
      <c r="D6" s="264" t="s">
        <v>219</v>
      </c>
      <c r="E6" s="264" t="s">
        <v>225</v>
      </c>
      <c r="F6" s="264" t="s">
        <v>237</v>
      </c>
      <c r="G6" s="264" t="s">
        <v>911</v>
      </c>
    </row>
    <row r="7" spans="1:11" x14ac:dyDescent="0.35">
      <c r="A7" s="264" t="s">
        <v>201</v>
      </c>
      <c r="B7" s="264" t="s">
        <v>813</v>
      </c>
      <c r="C7" s="264" t="s">
        <v>909</v>
      </c>
      <c r="D7" s="264" t="s">
        <v>219</v>
      </c>
      <c r="E7" s="264" t="s">
        <v>225</v>
      </c>
      <c r="F7" s="264" t="s">
        <v>237</v>
      </c>
      <c r="G7" s="264" t="s">
        <v>911</v>
      </c>
    </row>
    <row r="8" spans="1:11" x14ac:dyDescent="0.35">
      <c r="A8" s="264" t="s">
        <v>178</v>
      </c>
      <c r="B8" s="264" t="s">
        <v>831</v>
      </c>
      <c r="C8" s="264" t="s">
        <v>909</v>
      </c>
      <c r="D8" s="264" t="s">
        <v>223</v>
      </c>
    </row>
    <row r="9" spans="1:11" x14ac:dyDescent="0.35">
      <c r="A9" s="264" t="s">
        <v>178</v>
      </c>
      <c r="B9" s="264" t="s">
        <v>847</v>
      </c>
      <c r="C9" s="264" t="s">
        <v>909</v>
      </c>
      <c r="D9" s="264" t="s">
        <v>223</v>
      </c>
      <c r="E9" s="264" t="s">
        <v>229</v>
      </c>
      <c r="F9" s="264" t="s">
        <v>235</v>
      </c>
    </row>
    <row r="10" spans="1:11" x14ac:dyDescent="0.35">
      <c r="A10" s="264" t="s">
        <v>178</v>
      </c>
      <c r="B10" s="264" t="s">
        <v>851</v>
      </c>
      <c r="C10" s="264" t="s">
        <v>909</v>
      </c>
      <c r="D10" s="264" t="s">
        <v>223</v>
      </c>
      <c r="E10" s="264" t="s">
        <v>229</v>
      </c>
      <c r="F10" s="264" t="s">
        <v>235</v>
      </c>
    </row>
    <row r="11" spans="1:11" x14ac:dyDescent="0.35">
      <c r="A11" s="264" t="s">
        <v>178</v>
      </c>
      <c r="B11" s="264" t="s">
        <v>890</v>
      </c>
      <c r="C11" s="264" t="s">
        <v>909</v>
      </c>
      <c r="D11" s="264" t="s">
        <v>229</v>
      </c>
      <c r="E11" s="264" t="s">
        <v>235</v>
      </c>
    </row>
    <row r="12" spans="1:11" x14ac:dyDescent="0.35">
      <c r="A12" s="264" t="s">
        <v>178</v>
      </c>
      <c r="B12" s="264" t="s">
        <v>912</v>
      </c>
      <c r="C12" t="s">
        <v>909</v>
      </c>
      <c r="D12" s="264" t="s">
        <v>229</v>
      </c>
      <c r="E12" s="264" t="s">
        <v>235</v>
      </c>
      <c r="F12" s="264" t="s">
        <v>223</v>
      </c>
    </row>
    <row r="13" spans="1:11" x14ac:dyDescent="0.35">
      <c r="A13" s="264" t="s">
        <v>767</v>
      </c>
      <c r="B13" s="264" t="s">
        <v>853</v>
      </c>
      <c r="C13" t="s">
        <v>909</v>
      </c>
      <c r="D13" s="264" t="s">
        <v>176</v>
      </c>
      <c r="E13" s="264" t="s">
        <v>184</v>
      </c>
      <c r="F13" s="264" t="s">
        <v>251</v>
      </c>
    </row>
    <row r="14" spans="1:11" x14ac:dyDescent="0.35">
      <c r="A14" s="264" t="s">
        <v>767</v>
      </c>
      <c r="B14" s="264" t="s">
        <v>857</v>
      </c>
      <c r="C14" t="s">
        <v>909</v>
      </c>
      <c r="D14" s="264" t="s">
        <v>176</v>
      </c>
      <c r="E14" s="264" t="s">
        <v>184</v>
      </c>
      <c r="F14" t="s">
        <v>199</v>
      </c>
      <c r="G14" t="s">
        <v>207</v>
      </c>
      <c r="H14" t="s">
        <v>910</v>
      </c>
      <c r="I14" t="s">
        <v>249</v>
      </c>
      <c r="J14" s="264" t="s">
        <v>251</v>
      </c>
    </row>
    <row r="15" spans="1:11" x14ac:dyDescent="0.35">
      <c r="A15" s="264" t="s">
        <v>767</v>
      </c>
      <c r="B15" s="264" t="s">
        <v>869</v>
      </c>
      <c r="C15" t="s">
        <v>909</v>
      </c>
      <c r="D15" s="264" t="s">
        <v>253</v>
      </c>
    </row>
    <row r="16" spans="1:11" x14ac:dyDescent="0.35">
      <c r="A16" s="264" t="s">
        <v>767</v>
      </c>
      <c r="B16" s="264" t="s">
        <v>872</v>
      </c>
      <c r="C16" t="s">
        <v>909</v>
      </c>
      <c r="D16" s="264" t="s">
        <v>184</v>
      </c>
    </row>
  </sheetData>
  <sheetProtection algorithmName="SHA-512" hashValue="TXLNhEI57ZzNP0HwFAM4mf2WnI8kWJZ/ntzTyfODGhN3kt0fCSLzeir9+7n8yAZSiOXgp8F3BaPBuMft8HVvuQ==" saltValue="OqwtdCYexmMZ4k3Auuordw==" spinCount="100000" sheet="1" objects="1" scenarios="1"/>
  <phoneticPr fontId="52"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CB39F-B114-4ABC-B365-9B3BD5C78E02}">
  <sheetPr>
    <tabColor theme="4" tint="0.79998168889431442"/>
  </sheetPr>
  <dimension ref="B1:D39"/>
  <sheetViews>
    <sheetView topLeftCell="A2" workbookViewId="0">
      <selection activeCell="H53" sqref="H53"/>
    </sheetView>
  </sheetViews>
  <sheetFormatPr baseColWidth="10" defaultColWidth="8.58203125" defaultRowHeight="15.5" x14ac:dyDescent="0.35"/>
  <cols>
    <col min="1" max="1" width="5.58203125" style="1" customWidth="1"/>
    <col min="2" max="2" width="21.9140625" style="1" customWidth="1"/>
    <col min="3" max="3" width="12.08203125" style="19" customWidth="1"/>
    <col min="4" max="4" width="11.9140625" style="1" customWidth="1"/>
    <col min="5" max="16384" width="8.58203125" style="1"/>
  </cols>
  <sheetData>
    <row r="1" spans="2:4" ht="35" x14ac:dyDescent="0.7">
      <c r="C1" s="47" t="s">
        <v>913</v>
      </c>
    </row>
    <row r="3" spans="2:4" x14ac:dyDescent="0.35">
      <c r="B3" s="45" t="s">
        <v>914</v>
      </c>
      <c r="C3" s="46" t="s">
        <v>915</v>
      </c>
      <c r="D3" s="46" t="s">
        <v>916</v>
      </c>
    </row>
    <row r="4" spans="2:4" x14ac:dyDescent="0.35">
      <c r="B4" s="43" t="s">
        <v>917</v>
      </c>
      <c r="C4" s="44">
        <v>1</v>
      </c>
      <c r="D4" s="44">
        <v>1</v>
      </c>
    </row>
    <row r="5" spans="2:4" x14ac:dyDescent="0.35">
      <c r="B5" s="43" t="s">
        <v>918</v>
      </c>
      <c r="C5" s="44">
        <v>1</v>
      </c>
      <c r="D5" s="44">
        <v>1</v>
      </c>
    </row>
    <row r="6" spans="2:4" x14ac:dyDescent="0.35">
      <c r="B6" s="43" t="s">
        <v>919</v>
      </c>
      <c r="C6" s="44">
        <v>0</v>
      </c>
      <c r="D6" s="44">
        <v>0</v>
      </c>
    </row>
    <row r="7" spans="2:4" x14ac:dyDescent="0.35">
      <c r="B7" s="43" t="s">
        <v>920</v>
      </c>
      <c r="C7" s="44">
        <v>1</v>
      </c>
      <c r="D7" s="44">
        <v>1</v>
      </c>
    </row>
    <row r="8" spans="2:4" x14ac:dyDescent="0.35">
      <c r="B8" s="43" t="s">
        <v>921</v>
      </c>
      <c r="C8" s="44">
        <v>1</v>
      </c>
      <c r="D8" s="44">
        <v>0</v>
      </c>
    </row>
    <row r="9" spans="2:4" x14ac:dyDescent="0.35">
      <c r="B9" s="43" t="s">
        <v>922</v>
      </c>
      <c r="C9" s="44">
        <v>1</v>
      </c>
      <c r="D9" s="44">
        <v>0</v>
      </c>
    </row>
    <row r="10" spans="2:4" x14ac:dyDescent="0.35">
      <c r="B10" s="43" t="s">
        <v>923</v>
      </c>
      <c r="C10" s="44">
        <v>0</v>
      </c>
      <c r="D10" s="44">
        <v>0</v>
      </c>
    </row>
    <row r="11" spans="2:4" x14ac:dyDescent="0.35">
      <c r="B11" s="43" t="s">
        <v>924</v>
      </c>
      <c r="C11" s="44">
        <v>1</v>
      </c>
      <c r="D11" s="44">
        <v>0</v>
      </c>
    </row>
    <row r="12" spans="2:4" x14ac:dyDescent="0.35">
      <c r="B12" s="43" t="s">
        <v>925</v>
      </c>
      <c r="C12" s="44">
        <v>1</v>
      </c>
      <c r="D12" s="44">
        <v>0</v>
      </c>
    </row>
    <row r="13" spans="2:4" x14ac:dyDescent="0.35">
      <c r="B13" s="43" t="s">
        <v>926</v>
      </c>
      <c r="C13" s="44">
        <v>1</v>
      </c>
      <c r="D13" s="44">
        <v>1</v>
      </c>
    </row>
    <row r="14" spans="2:4" x14ac:dyDescent="0.35">
      <c r="B14" s="43" t="s">
        <v>927</v>
      </c>
      <c r="C14" s="44">
        <v>0</v>
      </c>
      <c r="D14" s="44">
        <v>0</v>
      </c>
    </row>
    <row r="15" spans="2:4" x14ac:dyDescent="0.35">
      <c r="B15" s="43" t="s">
        <v>928</v>
      </c>
      <c r="C15" s="44">
        <v>1</v>
      </c>
      <c r="D15" s="44">
        <v>1</v>
      </c>
    </row>
    <row r="16" spans="2:4" x14ac:dyDescent="0.35">
      <c r="B16" s="43" t="s">
        <v>929</v>
      </c>
      <c r="C16" s="44">
        <v>1</v>
      </c>
      <c r="D16" s="44">
        <v>1</v>
      </c>
    </row>
    <row r="17" spans="2:4" x14ac:dyDescent="0.35">
      <c r="B17" s="43" t="s">
        <v>930</v>
      </c>
      <c r="C17" s="44">
        <v>1</v>
      </c>
      <c r="D17" s="44">
        <v>0</v>
      </c>
    </row>
    <row r="18" spans="2:4" x14ac:dyDescent="0.35">
      <c r="B18" s="43" t="s">
        <v>931</v>
      </c>
      <c r="C18" s="44">
        <v>0</v>
      </c>
      <c r="D18" s="44">
        <v>0</v>
      </c>
    </row>
    <row r="19" spans="2:4" x14ac:dyDescent="0.35">
      <c r="B19" s="43" t="s">
        <v>932</v>
      </c>
      <c r="C19" s="44">
        <v>1</v>
      </c>
      <c r="D19" s="44">
        <v>0</v>
      </c>
    </row>
    <row r="20" spans="2:4" x14ac:dyDescent="0.35">
      <c r="B20" s="43" t="s">
        <v>933</v>
      </c>
      <c r="C20" s="44">
        <v>1</v>
      </c>
      <c r="D20" s="44">
        <v>0</v>
      </c>
    </row>
    <row r="21" spans="2:4" x14ac:dyDescent="0.35">
      <c r="B21" s="43" t="s">
        <v>934</v>
      </c>
      <c r="C21" s="44">
        <v>1</v>
      </c>
      <c r="D21" s="44">
        <v>0</v>
      </c>
    </row>
    <row r="22" spans="2:4" x14ac:dyDescent="0.35">
      <c r="B22" s="43" t="s">
        <v>935</v>
      </c>
      <c r="C22" s="44">
        <v>1</v>
      </c>
      <c r="D22" s="44">
        <v>1</v>
      </c>
    </row>
    <row r="23" spans="2:4" x14ac:dyDescent="0.35">
      <c r="B23" s="43" t="s">
        <v>936</v>
      </c>
      <c r="C23" s="44">
        <v>1</v>
      </c>
      <c r="D23" s="44">
        <v>1</v>
      </c>
    </row>
    <row r="24" spans="2:4" x14ac:dyDescent="0.35">
      <c r="B24" s="43" t="s">
        <v>937</v>
      </c>
      <c r="C24" s="44">
        <v>0</v>
      </c>
      <c r="D24" s="44">
        <v>0</v>
      </c>
    </row>
    <row r="25" spans="2:4" x14ac:dyDescent="0.35">
      <c r="B25" s="43" t="s">
        <v>938</v>
      </c>
      <c r="C25" s="44">
        <v>1</v>
      </c>
      <c r="D25" s="44">
        <v>1</v>
      </c>
    </row>
    <row r="26" spans="2:4" x14ac:dyDescent="0.35">
      <c r="B26" s="43" t="s">
        <v>939</v>
      </c>
      <c r="C26" s="44">
        <v>1</v>
      </c>
      <c r="D26" s="44">
        <v>0</v>
      </c>
    </row>
    <row r="27" spans="2:4" x14ac:dyDescent="0.35">
      <c r="B27" s="43" t="s">
        <v>940</v>
      </c>
      <c r="C27" s="44">
        <v>1</v>
      </c>
      <c r="D27" s="44">
        <v>0</v>
      </c>
    </row>
    <row r="28" spans="2:4" x14ac:dyDescent="0.35">
      <c r="B28" s="43" t="s">
        <v>941</v>
      </c>
      <c r="C28" s="44">
        <v>0</v>
      </c>
      <c r="D28" s="44">
        <v>0</v>
      </c>
    </row>
    <row r="29" spans="2:4" x14ac:dyDescent="0.35">
      <c r="B29" s="43" t="s">
        <v>942</v>
      </c>
      <c r="C29" s="44">
        <v>1</v>
      </c>
      <c r="D29" s="44">
        <v>0</v>
      </c>
    </row>
    <row r="30" spans="2:4" x14ac:dyDescent="0.35">
      <c r="B30" s="43" t="s">
        <v>943</v>
      </c>
      <c r="C30" s="44">
        <v>1</v>
      </c>
      <c r="D30" s="44">
        <v>0</v>
      </c>
    </row>
    <row r="31" spans="2:4" x14ac:dyDescent="0.35">
      <c r="B31" s="43" t="s">
        <v>944</v>
      </c>
      <c r="C31" s="44">
        <v>1</v>
      </c>
      <c r="D31" s="44">
        <v>1</v>
      </c>
    </row>
    <row r="32" spans="2:4" x14ac:dyDescent="0.35">
      <c r="B32" s="43" t="s">
        <v>945</v>
      </c>
      <c r="C32" s="44">
        <v>0</v>
      </c>
      <c r="D32" s="44">
        <v>0</v>
      </c>
    </row>
    <row r="33" spans="2:4" x14ac:dyDescent="0.35">
      <c r="B33" s="43" t="s">
        <v>946</v>
      </c>
      <c r="C33" s="44">
        <v>1</v>
      </c>
      <c r="D33" s="44">
        <v>1</v>
      </c>
    </row>
    <row r="34" spans="2:4" x14ac:dyDescent="0.35">
      <c r="B34" s="43" t="s">
        <v>947</v>
      </c>
      <c r="C34" s="44">
        <v>1</v>
      </c>
      <c r="D34" s="44">
        <v>1</v>
      </c>
    </row>
    <row r="35" spans="2:4" x14ac:dyDescent="0.35">
      <c r="B35" s="43" t="s">
        <v>948</v>
      </c>
      <c r="C35" s="44">
        <v>1</v>
      </c>
      <c r="D35" s="44">
        <v>0</v>
      </c>
    </row>
    <row r="36" spans="2:4" x14ac:dyDescent="0.35">
      <c r="B36" s="43" t="s">
        <v>949</v>
      </c>
      <c r="C36" s="44">
        <v>1</v>
      </c>
      <c r="D36" s="44">
        <v>0</v>
      </c>
    </row>
    <row r="37" spans="2:4" x14ac:dyDescent="0.35">
      <c r="B37" s="43" t="s">
        <v>950</v>
      </c>
      <c r="C37" s="44">
        <v>1</v>
      </c>
      <c r="D37" s="44">
        <v>0</v>
      </c>
    </row>
    <row r="38" spans="2:4" x14ac:dyDescent="0.35">
      <c r="B38" s="43" t="s">
        <v>951</v>
      </c>
      <c r="C38" s="44">
        <v>1</v>
      </c>
      <c r="D38" s="44">
        <v>0</v>
      </c>
    </row>
    <row r="39" spans="2:4" x14ac:dyDescent="0.35">
      <c r="B39" s="43" t="s">
        <v>952</v>
      </c>
      <c r="C39" s="44">
        <v>1</v>
      </c>
      <c r="D39" s="44">
        <v>0</v>
      </c>
    </row>
  </sheetData>
  <sheetProtection password="CA61"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5EAC-929E-4537-8360-BC494CA5E43E}">
  <sheetPr>
    <tabColor theme="4"/>
    <pageSetUpPr fitToPage="1"/>
  </sheetPr>
  <dimension ref="A1:EJ767"/>
  <sheetViews>
    <sheetView tabSelected="1" topLeftCell="B1" zoomScale="98" zoomScaleNormal="98" workbookViewId="0">
      <selection activeCell="B1" sqref="B1:R1"/>
    </sheetView>
  </sheetViews>
  <sheetFormatPr baseColWidth="10" defaultColWidth="11.1640625" defaultRowHeight="15" customHeight="1" outlineLevelCol="1" x14ac:dyDescent="0.35"/>
  <cols>
    <col min="1" max="1" width="3.1640625" style="1" customWidth="1"/>
    <col min="2" max="2" width="3.6640625" style="1" customWidth="1"/>
    <col min="3" max="3" width="7.08203125" style="1" customWidth="1"/>
    <col min="4" max="4" width="9.08203125" style="1" customWidth="1"/>
    <col min="5" max="5" width="10.5" style="1" customWidth="1"/>
    <col min="6" max="6" width="9.08203125" style="1" customWidth="1"/>
    <col min="7" max="7" width="7.5" style="1" customWidth="1"/>
    <col min="8" max="8" width="17.4140625" style="1" customWidth="1"/>
    <col min="9" max="9" width="14" style="1" customWidth="1"/>
    <col min="10" max="10" width="12.1640625" style="1" customWidth="1"/>
    <col min="11" max="12" width="13" style="1" customWidth="1"/>
    <col min="13" max="13" width="14.1640625" style="1" customWidth="1"/>
    <col min="14" max="14" width="16.6640625" style="1" customWidth="1"/>
    <col min="15" max="16" width="13" style="1" customWidth="1"/>
    <col min="17" max="17" width="21.6640625" style="18" customWidth="1"/>
    <col min="18" max="18" width="20.5" style="18" customWidth="1"/>
    <col min="19" max="19" width="15" style="1" customWidth="1"/>
    <col min="20" max="20" width="15" style="1" hidden="1" customWidth="1" outlineLevel="1"/>
    <col min="21" max="29" width="11.1640625" style="1" hidden="1" customWidth="1" outlineLevel="1"/>
    <col min="30" max="30" width="15" style="1" hidden="1" customWidth="1" outlineLevel="1"/>
    <col min="31" max="119" width="11.1640625" style="1" hidden="1" customWidth="1" outlineLevel="1"/>
    <col min="120" max="120" width="18.1640625" style="2" hidden="1" customWidth="1" outlineLevel="1"/>
    <col min="121" max="134" width="11.1640625" style="1" hidden="1" customWidth="1" outlineLevel="1"/>
    <col min="135" max="135" width="8.08203125" style="1" hidden="1" customWidth="1" outlineLevel="1"/>
    <col min="136" max="136" width="7.08203125" style="1" hidden="1" customWidth="1" outlineLevel="1"/>
    <col min="137" max="137" width="11.6640625" style="1" hidden="1" customWidth="1" outlineLevel="1"/>
    <col min="138" max="138" width="9.9140625" style="1" hidden="1" customWidth="1" outlineLevel="1"/>
    <col min="139" max="139" width="28.5" style="1" hidden="1" customWidth="1" outlineLevel="1"/>
    <col min="140" max="140" width="11.1640625" style="1" collapsed="1"/>
    <col min="141" max="16384" width="11.1640625" style="1"/>
  </cols>
  <sheetData>
    <row r="1" spans="1:139" ht="17.149999999999999" customHeight="1" thickBot="1" x14ac:dyDescent="0.4">
      <c r="B1" s="329"/>
      <c r="C1" s="329"/>
      <c r="D1" s="329"/>
      <c r="E1" s="329"/>
      <c r="F1" s="329"/>
      <c r="G1" s="329"/>
      <c r="H1" s="329"/>
      <c r="I1" s="329"/>
      <c r="J1" s="329"/>
      <c r="K1" s="329"/>
      <c r="L1" s="329"/>
      <c r="M1" s="329"/>
      <c r="N1" s="329"/>
      <c r="O1" s="329"/>
      <c r="P1" s="329"/>
      <c r="Q1" s="329"/>
      <c r="R1" s="329"/>
    </row>
    <row r="2" spans="1:139" ht="51.75" customHeight="1" x14ac:dyDescent="0.35">
      <c r="B2" s="333" t="s">
        <v>39</v>
      </c>
      <c r="C2" s="334"/>
      <c r="D2" s="334"/>
      <c r="E2" s="334"/>
      <c r="F2" s="334"/>
      <c r="G2" s="334"/>
      <c r="H2" s="334"/>
      <c r="I2" s="334"/>
      <c r="J2" s="334"/>
      <c r="K2" s="334"/>
      <c r="L2" s="334"/>
      <c r="M2" s="334"/>
      <c r="N2" s="334"/>
      <c r="O2" s="334"/>
      <c r="P2" s="334"/>
      <c r="Q2" s="334"/>
      <c r="R2" s="335"/>
      <c r="T2" s="193" t="s">
        <v>40</v>
      </c>
      <c r="U2" s="331" t="s">
        <v>41</v>
      </c>
      <c r="V2" s="331"/>
      <c r="W2" s="331"/>
      <c r="X2" s="331"/>
      <c r="Y2" s="331"/>
      <c r="Z2" s="331"/>
      <c r="AA2" s="331"/>
      <c r="AB2" s="331"/>
      <c r="AC2" s="331"/>
      <c r="AD2" s="339" t="s">
        <v>42</v>
      </c>
      <c r="AE2" s="339"/>
      <c r="AF2" s="339"/>
      <c r="AG2" s="339"/>
      <c r="AH2" s="339"/>
      <c r="AI2" s="339"/>
      <c r="AJ2" s="339"/>
      <c r="AK2" s="339"/>
      <c r="AL2" s="339"/>
      <c r="AM2" s="339" t="s">
        <v>43</v>
      </c>
      <c r="AN2" s="339"/>
      <c r="AO2" s="339"/>
      <c r="AP2" s="339"/>
      <c r="AQ2" s="339"/>
      <c r="AR2" s="339"/>
      <c r="AS2" s="339"/>
      <c r="AT2" s="339"/>
      <c r="AU2" s="339"/>
      <c r="AV2" s="339" t="s">
        <v>44</v>
      </c>
      <c r="AW2" s="339"/>
      <c r="AX2" s="339"/>
      <c r="AY2" s="339"/>
      <c r="AZ2" s="339"/>
      <c r="BA2" s="339"/>
      <c r="BB2" s="339"/>
      <c r="BC2" s="339"/>
      <c r="BD2" s="339"/>
      <c r="BE2" s="339" t="s">
        <v>45</v>
      </c>
      <c r="BF2" s="339"/>
      <c r="BG2" s="339"/>
      <c r="BH2" s="339"/>
      <c r="BI2" s="339" t="s">
        <v>46</v>
      </c>
      <c r="BJ2" s="339"/>
      <c r="BK2" s="339"/>
      <c r="BL2" s="339"/>
      <c r="BM2" s="339" t="s">
        <v>47</v>
      </c>
      <c r="BN2" s="339"/>
      <c r="BO2" s="339" t="s">
        <v>48</v>
      </c>
      <c r="BP2" s="339"/>
      <c r="BQ2" s="339"/>
      <c r="BR2" s="339"/>
      <c r="BS2" s="339"/>
      <c r="BT2" s="339"/>
      <c r="BU2" s="339"/>
      <c r="BV2" s="339"/>
      <c r="BW2" s="339"/>
      <c r="BX2" s="339" t="s">
        <v>49</v>
      </c>
      <c r="BY2" s="339"/>
      <c r="BZ2" s="339"/>
      <c r="CA2" s="339"/>
      <c r="CB2" s="339"/>
      <c r="CC2" s="339"/>
      <c r="CD2" s="339"/>
      <c r="CE2" s="339"/>
      <c r="CF2" s="339"/>
      <c r="CG2" s="339" t="s">
        <v>50</v>
      </c>
      <c r="CH2" s="339"/>
      <c r="CI2" s="339"/>
      <c r="CJ2" s="339"/>
      <c r="CK2" s="339"/>
      <c r="CL2" s="339"/>
      <c r="CM2" s="339"/>
      <c r="CN2" s="339"/>
      <c r="CO2" s="339"/>
      <c r="CP2" s="348" t="s">
        <v>51</v>
      </c>
      <c r="CQ2" s="349"/>
      <c r="CR2" s="349"/>
      <c r="CS2" s="349"/>
      <c r="CT2" s="349"/>
      <c r="CU2" s="349"/>
      <c r="CV2" s="349"/>
      <c r="CW2" s="349"/>
      <c r="CX2" s="349"/>
      <c r="CY2" s="349"/>
      <c r="CZ2" s="349"/>
      <c r="DA2" s="349"/>
      <c r="DB2" s="349"/>
      <c r="DC2" s="349"/>
      <c r="DD2" s="349"/>
      <c r="DE2" s="349"/>
      <c r="DF2" s="349"/>
      <c r="DG2" s="349"/>
      <c r="DH2" s="349"/>
      <c r="DI2" s="349"/>
      <c r="DJ2" s="350"/>
      <c r="DK2" s="347" t="s">
        <v>52</v>
      </c>
      <c r="DL2" s="347"/>
      <c r="DM2" s="347"/>
      <c r="DN2" s="347"/>
      <c r="DO2" s="347"/>
      <c r="DP2" s="347"/>
      <c r="DQ2" s="343" t="s">
        <v>53</v>
      </c>
      <c r="DR2" s="344"/>
      <c r="DS2" s="344"/>
      <c r="DT2" s="344"/>
      <c r="DU2" s="344"/>
      <c r="DV2" s="344"/>
      <c r="DW2" s="344"/>
      <c r="DX2" s="344"/>
      <c r="DY2" s="344"/>
      <c r="DZ2" s="344"/>
      <c r="EA2" s="344"/>
      <c r="EB2" s="344"/>
      <c r="EC2" s="344"/>
      <c r="ED2" s="344"/>
      <c r="EE2" s="344"/>
      <c r="EF2" s="344"/>
      <c r="EG2" s="344"/>
      <c r="EH2" s="344"/>
      <c r="EI2" s="345"/>
    </row>
    <row r="3" spans="1:139" ht="15.75" customHeight="1" thickBot="1" x14ac:dyDescent="0.4">
      <c r="B3" s="336"/>
      <c r="C3" s="337"/>
      <c r="D3" s="337"/>
      <c r="E3" s="337"/>
      <c r="F3" s="337"/>
      <c r="G3" s="337"/>
      <c r="H3" s="337"/>
      <c r="I3" s="337"/>
      <c r="J3" s="337"/>
      <c r="K3" s="337"/>
      <c r="L3" s="337"/>
      <c r="M3" s="337"/>
      <c r="N3" s="337"/>
      <c r="O3" s="337"/>
      <c r="P3" s="337"/>
      <c r="Q3" s="337"/>
      <c r="R3" s="338"/>
    </row>
    <row r="4" spans="1:139" ht="47.25" customHeight="1" thickBot="1" x14ac:dyDescent="0.4">
      <c r="A4" s="2"/>
      <c r="B4" s="165" t="s">
        <v>54</v>
      </c>
      <c r="C4" s="166" t="s">
        <v>55</v>
      </c>
      <c r="D4" s="167" t="s">
        <v>56</v>
      </c>
      <c r="E4" s="207" t="s">
        <v>57</v>
      </c>
      <c r="F4" s="168" t="s">
        <v>58</v>
      </c>
      <c r="G4" s="169" t="s">
        <v>59</v>
      </c>
      <c r="H4" s="319" t="s">
        <v>60</v>
      </c>
      <c r="I4" s="320"/>
      <c r="J4" s="320"/>
      <c r="K4" s="320"/>
      <c r="L4" s="320"/>
      <c r="M4" s="320"/>
      <c r="N4" s="320"/>
      <c r="O4" s="320"/>
      <c r="P4" s="321"/>
      <c r="Q4" s="322" t="s">
        <v>61</v>
      </c>
      <c r="R4" s="323"/>
      <c r="S4" s="2"/>
      <c r="T4" s="291" t="s">
        <v>62</v>
      </c>
      <c r="U4" s="318" t="s">
        <v>63</v>
      </c>
      <c r="V4" s="318"/>
      <c r="W4" s="318"/>
      <c r="X4" s="318"/>
      <c r="Y4" s="318"/>
      <c r="Z4" s="318"/>
      <c r="AA4" s="318"/>
      <c r="AB4" s="318"/>
      <c r="AC4" s="318"/>
      <c r="AD4" s="318" t="s">
        <v>64</v>
      </c>
      <c r="AE4" s="318"/>
      <c r="AF4" s="318"/>
      <c r="AG4" s="318"/>
      <c r="AH4" s="318"/>
      <c r="AI4" s="318"/>
      <c r="AJ4" s="318"/>
      <c r="AK4" s="318"/>
      <c r="AL4" s="318"/>
      <c r="AM4" s="318" t="s">
        <v>65</v>
      </c>
      <c r="AN4" s="318"/>
      <c r="AO4" s="318"/>
      <c r="AP4" s="318"/>
      <c r="AQ4" s="318"/>
      <c r="AR4" s="318"/>
      <c r="AS4" s="318"/>
      <c r="AT4" s="318"/>
      <c r="AU4" s="318"/>
      <c r="AV4" s="318" t="s">
        <v>66</v>
      </c>
      <c r="AW4" s="318"/>
      <c r="AX4" s="318"/>
      <c r="AY4" s="318"/>
      <c r="AZ4" s="318"/>
      <c r="BA4" s="318"/>
      <c r="BB4" s="318"/>
      <c r="BC4" s="318"/>
      <c r="BD4" s="318"/>
      <c r="BE4" s="318" t="s">
        <v>67</v>
      </c>
      <c r="BF4" s="318"/>
      <c r="BG4" s="318"/>
      <c r="BH4" s="318"/>
      <c r="BI4" s="318" t="s">
        <v>68</v>
      </c>
      <c r="BJ4" s="318"/>
      <c r="BK4" s="318"/>
      <c r="BL4" s="318"/>
      <c r="BM4" s="318" t="s">
        <v>69</v>
      </c>
      <c r="BN4" s="318"/>
      <c r="BO4" s="318" t="s">
        <v>70</v>
      </c>
      <c r="BP4" s="318"/>
      <c r="BQ4" s="318"/>
      <c r="BR4" s="318"/>
      <c r="BS4" s="318"/>
      <c r="BT4" s="318"/>
      <c r="BU4" s="318"/>
      <c r="BV4" s="318"/>
      <c r="BW4" s="318"/>
      <c r="BX4" s="318" t="s">
        <v>71</v>
      </c>
      <c r="BY4" s="318"/>
      <c r="BZ4" s="318"/>
      <c r="CA4" s="318"/>
      <c r="CB4" s="318"/>
      <c r="CC4" s="318"/>
      <c r="CD4" s="318"/>
      <c r="CE4" s="318"/>
      <c r="CF4" s="318"/>
      <c r="CG4" s="318" t="s">
        <v>72</v>
      </c>
      <c r="CH4" s="318"/>
      <c r="CI4" s="318"/>
      <c r="CJ4" s="318"/>
      <c r="CK4" s="318"/>
      <c r="CL4" s="318"/>
      <c r="CM4" s="318"/>
      <c r="CN4" s="318"/>
      <c r="CO4" s="318"/>
      <c r="CP4" s="340" t="s">
        <v>73</v>
      </c>
      <c r="CQ4" s="341"/>
      <c r="CR4" s="341"/>
      <c r="CS4" s="341"/>
      <c r="CT4" s="341"/>
      <c r="CU4" s="341"/>
      <c r="CV4" s="341"/>
      <c r="CW4" s="341"/>
      <c r="CX4" s="341"/>
      <c r="CY4" s="341"/>
      <c r="CZ4" s="341"/>
      <c r="DA4" s="341"/>
      <c r="DB4" s="341"/>
      <c r="DC4" s="341"/>
      <c r="DD4" s="341"/>
      <c r="DE4" s="341"/>
      <c r="DF4" s="341"/>
      <c r="DG4" s="341"/>
      <c r="DH4" s="341"/>
      <c r="DI4" s="341"/>
      <c r="DJ4" s="342"/>
      <c r="DK4" s="346" t="s">
        <v>74</v>
      </c>
      <c r="DL4" s="346"/>
      <c r="DM4" s="346"/>
      <c r="DN4" s="346"/>
      <c r="DO4" s="346"/>
      <c r="DP4" s="346"/>
      <c r="DQ4" s="340" t="s">
        <v>75</v>
      </c>
      <c r="DR4" s="341"/>
      <c r="DS4" s="341"/>
      <c r="DT4" s="341"/>
      <c r="DU4" s="341"/>
      <c r="DV4" s="341"/>
      <c r="DW4" s="341"/>
      <c r="DX4" s="341"/>
      <c r="DY4" s="341"/>
      <c r="DZ4" s="341"/>
      <c r="EA4" s="341"/>
      <c r="EB4" s="341"/>
      <c r="EC4" s="341"/>
      <c r="ED4" s="341"/>
      <c r="EE4" s="341"/>
      <c r="EF4" s="341"/>
      <c r="EG4" s="341"/>
      <c r="EH4" s="341"/>
      <c r="EI4" s="342"/>
    </row>
    <row r="5" spans="1:139" s="9" customFormat="1" ht="36" customHeight="1" thickBot="1" x14ac:dyDescent="0.4">
      <c r="A5" s="3"/>
      <c r="B5" s="306">
        <v>1</v>
      </c>
      <c r="C5" s="309"/>
      <c r="D5" s="327" t="str">
        <f>IF(T6=1,"Select acro group first",IF(SUM(U6:AC6)&gt;0,"Code(s) mismatch with acro group",IF(SUM(CG6:CO6)&gt;0,"Missing minimal component(s)",IF(BM6="no","Position 2 must be different than position 1",IF(BN6="no","These bonuses can't be declared together","Valid acro")))))</f>
        <v>Select acro group first</v>
      </c>
      <c r="E5" s="295" t="str">
        <f>IF(OR(D5="Select acro group first",D5="Missing minimal component(s)"),"",DP6)</f>
        <v/>
      </c>
      <c r="F5" s="303" t="str">
        <f>IF(D5="Valid acro",DJ6,"")</f>
        <v/>
      </c>
      <c r="G5" s="143" t="s">
        <v>76</v>
      </c>
      <c r="H5" s="4" t="s">
        <v>77</v>
      </c>
      <c r="I5" s="5" t="s">
        <v>78</v>
      </c>
      <c r="J5" s="5" t="s">
        <v>79</v>
      </c>
      <c r="K5" s="5" t="s">
        <v>80</v>
      </c>
      <c r="L5" s="6" t="s">
        <v>81</v>
      </c>
      <c r="M5" s="7" t="s">
        <v>82</v>
      </c>
      <c r="N5" s="7" t="s">
        <v>83</v>
      </c>
      <c r="O5" s="5" t="s">
        <v>84</v>
      </c>
      <c r="P5" s="8" t="s">
        <v>85</v>
      </c>
      <c r="Q5" s="67" t="s">
        <v>86</v>
      </c>
      <c r="R5" s="65" t="s">
        <v>87</v>
      </c>
      <c r="S5" s="3"/>
      <c r="T5" s="171" t="s">
        <v>88</v>
      </c>
      <c r="U5" s="172" t="s">
        <v>89</v>
      </c>
      <c r="V5" s="173" t="s">
        <v>90</v>
      </c>
      <c r="W5" s="173" t="s">
        <v>91</v>
      </c>
      <c r="X5" s="173" t="s">
        <v>92</v>
      </c>
      <c r="Y5" s="174" t="s">
        <v>93</v>
      </c>
      <c r="Z5" s="175" t="s">
        <v>94</v>
      </c>
      <c r="AA5" s="175" t="s">
        <v>95</v>
      </c>
      <c r="AB5" s="173" t="s">
        <v>96</v>
      </c>
      <c r="AC5" s="173" t="s">
        <v>97</v>
      </c>
      <c r="AD5" s="176" t="s">
        <v>89</v>
      </c>
      <c r="AE5" s="177" t="s">
        <v>90</v>
      </c>
      <c r="AF5" s="177" t="s">
        <v>91</v>
      </c>
      <c r="AG5" s="177" t="s">
        <v>92</v>
      </c>
      <c r="AH5" s="178" t="s">
        <v>93</v>
      </c>
      <c r="AI5" s="179" t="s">
        <v>94</v>
      </c>
      <c r="AJ5" s="179" t="s">
        <v>95</v>
      </c>
      <c r="AK5" s="177" t="s">
        <v>96</v>
      </c>
      <c r="AL5" s="177" t="s">
        <v>97</v>
      </c>
      <c r="AM5" s="180" t="s">
        <v>89</v>
      </c>
      <c r="AN5" s="181" t="s">
        <v>90</v>
      </c>
      <c r="AO5" s="181" t="s">
        <v>91</v>
      </c>
      <c r="AP5" s="181" t="s">
        <v>92</v>
      </c>
      <c r="AQ5" s="182" t="s">
        <v>93</v>
      </c>
      <c r="AR5" s="183" t="s">
        <v>94</v>
      </c>
      <c r="AS5" s="183" t="s">
        <v>95</v>
      </c>
      <c r="AT5" s="181" t="s">
        <v>96</v>
      </c>
      <c r="AU5" s="181" t="s">
        <v>97</v>
      </c>
      <c r="AV5" s="184" t="s">
        <v>89</v>
      </c>
      <c r="AW5" s="185" t="s">
        <v>90</v>
      </c>
      <c r="AX5" s="185" t="s">
        <v>91</v>
      </c>
      <c r="AY5" s="185" t="s">
        <v>92</v>
      </c>
      <c r="AZ5" s="186" t="s">
        <v>93</v>
      </c>
      <c r="BA5" s="187" t="s">
        <v>94</v>
      </c>
      <c r="BB5" s="187" t="s">
        <v>95</v>
      </c>
      <c r="BC5" s="185" t="s">
        <v>96</v>
      </c>
      <c r="BD5" s="185" t="s">
        <v>97</v>
      </c>
      <c r="BE5" s="188" t="s">
        <v>92</v>
      </c>
      <c r="BF5" s="189" t="s">
        <v>93</v>
      </c>
      <c r="BG5" s="188" t="s">
        <v>96</v>
      </c>
      <c r="BH5" s="188" t="s">
        <v>97</v>
      </c>
      <c r="BI5" s="190" t="s">
        <v>92</v>
      </c>
      <c r="BJ5" s="191" t="s">
        <v>93</v>
      </c>
      <c r="BK5" s="190" t="s">
        <v>96</v>
      </c>
      <c r="BL5" s="190" t="s">
        <v>97</v>
      </c>
      <c r="BM5" s="192" t="s">
        <v>98</v>
      </c>
      <c r="BN5" s="192" t="s">
        <v>99</v>
      </c>
      <c r="BO5" s="194" t="s">
        <v>89</v>
      </c>
      <c r="BP5" s="195" t="s">
        <v>90</v>
      </c>
      <c r="BQ5" s="195" t="s">
        <v>91</v>
      </c>
      <c r="BR5" s="195" t="s">
        <v>92</v>
      </c>
      <c r="BS5" s="196" t="s">
        <v>93</v>
      </c>
      <c r="BT5" s="197" t="s">
        <v>94</v>
      </c>
      <c r="BU5" s="197" t="s">
        <v>95</v>
      </c>
      <c r="BV5" s="195" t="s">
        <v>96</v>
      </c>
      <c r="BW5" s="195" t="s">
        <v>97</v>
      </c>
      <c r="BX5" s="198" t="s">
        <v>89</v>
      </c>
      <c r="BY5" s="199" t="s">
        <v>90</v>
      </c>
      <c r="BZ5" s="199" t="s">
        <v>91</v>
      </c>
      <c r="CA5" s="199" t="s">
        <v>92</v>
      </c>
      <c r="CB5" s="200" t="s">
        <v>93</v>
      </c>
      <c r="CC5" s="201" t="s">
        <v>94</v>
      </c>
      <c r="CD5" s="201" t="s">
        <v>95</v>
      </c>
      <c r="CE5" s="199" t="s">
        <v>96</v>
      </c>
      <c r="CF5" s="199" t="s">
        <v>97</v>
      </c>
      <c r="CG5" s="202" t="s">
        <v>89</v>
      </c>
      <c r="CH5" s="203" t="s">
        <v>90</v>
      </c>
      <c r="CI5" s="203" t="s">
        <v>91</v>
      </c>
      <c r="CJ5" s="203" t="s">
        <v>92</v>
      </c>
      <c r="CK5" s="204" t="s">
        <v>93</v>
      </c>
      <c r="CL5" s="205" t="s">
        <v>94</v>
      </c>
      <c r="CM5" s="205" t="s">
        <v>95</v>
      </c>
      <c r="CN5" s="203" t="s">
        <v>96</v>
      </c>
      <c r="CO5" s="203" t="s">
        <v>97</v>
      </c>
      <c r="CP5" s="181" t="s">
        <v>100</v>
      </c>
      <c r="CQ5" s="181" t="s">
        <v>101</v>
      </c>
      <c r="CR5" s="181" t="s">
        <v>102</v>
      </c>
      <c r="CS5" s="181" t="s">
        <v>103</v>
      </c>
      <c r="CT5" s="181" t="s">
        <v>104</v>
      </c>
      <c r="CU5" s="181" t="s">
        <v>105</v>
      </c>
      <c r="CV5" s="181" t="s">
        <v>106</v>
      </c>
      <c r="CW5" s="181" t="s">
        <v>107</v>
      </c>
      <c r="CX5" s="181" t="s">
        <v>108</v>
      </c>
      <c r="CY5" s="181" t="s">
        <v>109</v>
      </c>
      <c r="CZ5" s="181" t="s">
        <v>110</v>
      </c>
      <c r="DA5" s="181" t="s">
        <v>111</v>
      </c>
      <c r="DB5" s="181" t="s">
        <v>112</v>
      </c>
      <c r="DC5" s="181" t="s">
        <v>113</v>
      </c>
      <c r="DD5" s="181" t="s">
        <v>114</v>
      </c>
      <c r="DE5" s="181" t="s">
        <v>115</v>
      </c>
      <c r="DF5" s="181" t="s">
        <v>116</v>
      </c>
      <c r="DG5" s="181" t="s">
        <v>117</v>
      </c>
      <c r="DH5" s="181" t="s">
        <v>118</v>
      </c>
      <c r="DI5" s="181" t="s">
        <v>119</v>
      </c>
      <c r="DJ5" s="181" t="s">
        <v>120</v>
      </c>
      <c r="DK5" s="206" t="s">
        <v>121</v>
      </c>
      <c r="DL5" s="206" t="s">
        <v>122</v>
      </c>
      <c r="DM5" s="206" t="s">
        <v>123</v>
      </c>
      <c r="DN5" s="206" t="s">
        <v>124</v>
      </c>
      <c r="DO5" s="206" t="s">
        <v>125</v>
      </c>
      <c r="DP5" s="206" t="s">
        <v>120</v>
      </c>
      <c r="DQ5" s="265" t="s">
        <v>126</v>
      </c>
      <c r="DR5" s="265" t="s">
        <v>127</v>
      </c>
      <c r="DS5" s="265" t="s">
        <v>128</v>
      </c>
      <c r="DT5" s="265" t="s">
        <v>129</v>
      </c>
      <c r="DU5" s="265" t="s">
        <v>130</v>
      </c>
      <c r="DV5" s="265" t="s">
        <v>131</v>
      </c>
      <c r="DW5" s="265" t="s">
        <v>132</v>
      </c>
      <c r="DX5" s="265" t="s">
        <v>133</v>
      </c>
      <c r="DY5" s="265" t="s">
        <v>134</v>
      </c>
      <c r="DZ5" s="265" t="s">
        <v>135</v>
      </c>
      <c r="EA5" s="265" t="s">
        <v>136</v>
      </c>
      <c r="EB5" s="265" t="s">
        <v>137</v>
      </c>
      <c r="EC5" s="265" t="s">
        <v>138</v>
      </c>
      <c r="ED5" s="265" t="s">
        <v>139</v>
      </c>
      <c r="EE5" s="265" t="s">
        <v>140</v>
      </c>
      <c r="EF5" s="265" t="s">
        <v>141</v>
      </c>
      <c r="EG5" s="265" t="s">
        <v>142</v>
      </c>
      <c r="EH5" s="265" t="s">
        <v>143</v>
      </c>
      <c r="EI5" s="265" t="s">
        <v>120</v>
      </c>
    </row>
    <row r="6" spans="1:139" ht="21" customHeight="1" x14ac:dyDescent="0.35">
      <c r="A6" s="2"/>
      <c r="B6" s="307"/>
      <c r="C6" s="310"/>
      <c r="D6" s="328"/>
      <c r="E6" s="296"/>
      <c r="F6" s="304"/>
      <c r="G6" s="144" t="s">
        <v>144</v>
      </c>
      <c r="H6" s="10"/>
      <c r="I6" s="11"/>
      <c r="J6" s="11"/>
      <c r="K6" s="11"/>
      <c r="L6" s="11"/>
      <c r="M6" s="11"/>
      <c r="N6" s="11"/>
      <c r="O6" s="11"/>
      <c r="P6" s="12"/>
      <c r="Q6" s="332" t="str">
        <f>IF(D5="valid acro",CONCATENATE(CP6,"-",H6,IF(I6="","",CONCATENATE("-",I6)),IF(J6="","",CONCATENATE("-",J6)),CONCATENATE("-",K6),IF(L6="","",CONCATENATE("/",L6)),IF(M6="","",CONCATENATE("-",M6)),IF(N6="","",CONCATENATE("-",N6)),IF(O6="","",CONCATENATE("-",O6)),IF(P6="","",CONCATENATE("/",P6))),"")</f>
        <v/>
      </c>
      <c r="R6" s="330"/>
      <c r="S6" s="2"/>
      <c r="T6" s="13">
        <f>IF(OR(ISBLANK(C5),C5="SELECT ACRO GROUP"),1,IF(OR(C5="acro-a",C5="acro-b",C5="acro-c",C5="acro-p"),0))</f>
        <v>1</v>
      </c>
      <c r="U6" s="13">
        <f ca="1">IF(ISBLANK(H6),0,IF(ISERROR(MATCH(H6, INDIRECT(AD6), 0)), 1, INDEX(INDIRECT(AD6), MATCH(H6, INDIRECT(AD6), 0))))</f>
        <v>0</v>
      </c>
      <c r="V6" s="13">
        <f t="shared" ref="V6:AC6" ca="1" si="0">IF(ISBLANK(I6), 0, IF(ISERROR(MATCH(I6, INDIRECT(AE6), 0)), 1, INDEX(INDIRECT(AE6), MATCH(I6, INDIRECT(AE6), 0))))</f>
        <v>0</v>
      </c>
      <c r="W6" s="13">
        <f t="shared" ca="1" si="0"/>
        <v>0</v>
      </c>
      <c r="X6" s="13">
        <f t="shared" ca="1" si="0"/>
        <v>0</v>
      </c>
      <c r="Y6" s="13">
        <f t="shared" ca="1" si="0"/>
        <v>0</v>
      </c>
      <c r="Z6" s="13">
        <f t="shared" ca="1" si="0"/>
        <v>0</v>
      </c>
      <c r="AA6" s="13">
        <f t="shared" ca="1" si="0"/>
        <v>0</v>
      </c>
      <c r="AB6" s="13">
        <f t="shared" ca="1" si="0"/>
        <v>0</v>
      </c>
      <c r="AC6" s="13">
        <f t="shared" ca="1" si="0"/>
        <v>0</v>
      </c>
      <c r="AD6" s="13" t="b">
        <f>IF($C5="Acro-A","Cons_A",IF($C5="Acro-B","Cons_B",IF($C5="Acro-C","Cons_C",IF($C5="Acro-P","Cons_P"))))</f>
        <v>0</v>
      </c>
      <c r="AE6" s="13" t="b">
        <f>IF($C5="Acro-A","Conn_A",IF($C5="Acro-B","Conn_B",IF($C5="Acro-C","Conn_C",IF($C5="Acro-P","Conn_P"))))</f>
        <v>0</v>
      </c>
      <c r="AF6" s="13" t="b">
        <f>IF($C5="Acro-A","Dir_A",IF($C5="Acro-B","Dir_B",IF($C5="Acro-C","Dir_C",IF($C5="Acro-P","Dir_P"))))</f>
        <v>0</v>
      </c>
      <c r="AG6" s="13" t="b">
        <f>IF($C5="Acro-A","Pos1_A",IF($C5="Acro-B","Pos1_B",IF($C5="Acro-C","Pos1_C",IF($C5="Acro-P","Pos1_P"))))</f>
        <v>0</v>
      </c>
      <c r="AH6" s="13" t="b">
        <f>IF($C5="Acro-A","Pos2_A",IF($C5="Acro-B","Pos2_B",IF($C5="Acro-C","Pos2_C",IF($C5="Acro-P","Pos2_P"))))</f>
        <v>0</v>
      </c>
      <c r="AI6" s="13" t="b">
        <f>IF($C5="Acro-A","RotB_A",IF($C5="Acro-B","RotB_B",IF($C5="Acro-C","RotB_C",IF($C5="Acro-P","RotB_P"))))</f>
        <v>0</v>
      </c>
      <c r="AJ6" s="13" t="b">
        <f>IF($C5="Acro-A","Rot_A",IF($C5="Acro-B","Rot_B",IF($C5="Acro-C","Rot_C",IF($C5="Acro-P","Rot_P"))))</f>
        <v>0</v>
      </c>
      <c r="AK6" s="13" t="b">
        <f>IF($C5="Acro-A","Bon1_A",IF($C5="Acro-B","Bon1_B",IF($C5="Acro-C","Bon1_C",IF($C5="Acro-P","Bon1_P"))))</f>
        <v>0</v>
      </c>
      <c r="AL6" s="13" t="b">
        <f>IF($C5="Acro-A","Bon1_A",IF($C5="Acro-B","Bon1_B",IF($C5="Acro-C","Bon1_C",IF($C5="Acro-P","Bon1_P"))))</f>
        <v>0</v>
      </c>
      <c r="AM6" s="13" t="b">
        <f>IF($C5="Acro-A","ConsNot_A",IF($C5="Acro-B","ConsNot_B",IF($C5="Acro-C","ConsNot_C",IF($C5="Acro-P","ConsNot_P"))))</f>
        <v>0</v>
      </c>
      <c r="AN6" s="13" t="b">
        <f>IF($C5="Acro-A","ConnNot_A",IF($C5="Acro-B","ConnNot_B",IF($C5="Acro-C","ConnNot_C",IF($C5="Acro-P","ConnNot_P"))))</f>
        <v>0</v>
      </c>
      <c r="AO6" s="13" t="b">
        <f>IF($C5="Acro-A","DirNot_A",IF($C5="Acro-B","DirNot_B",IF($C5="Acro-C","DirNot_C",IF($C5="Acro-P","DirNot_P"))))</f>
        <v>0</v>
      </c>
      <c r="AP6" s="13" t="b">
        <f>IF($C5="Acro-A","Pos1Not_A",IF($C5="Acro-B","Pos1Not_B",IF($C5="Acro-C","Pos1Not_C",IF($C5="Acro-P","Pos1Not_P"))))</f>
        <v>0</v>
      </c>
      <c r="AQ6" s="13" t="b">
        <f>IF($C5="Acro-A","Pos2Not_A",IF($C5="Acro-B","Pos2Not_B",IF($C5="Acro-C","Pos2Not_C",IF($C5="Acro-P","Pos2Not_P"))))</f>
        <v>0</v>
      </c>
      <c r="AR6" s="13" t="b">
        <f>IF($C5="Acro-A","RotBNot_A",IF($C5="Acro-B","RotBNot_B",IF($C5="Acro-C","RotBNot_C",IF($C5="Acro-P","RotBNot_P"))))</f>
        <v>0</v>
      </c>
      <c r="AS6" s="13" t="b">
        <f>IF($C5="Acro-A","RotNot_A",IF($C5="Acro-B","RotNot_B",IF($C5="Acro-C","RotNot_C",IF($C5="Acro-P","RotNot_P"))))</f>
        <v>0</v>
      </c>
      <c r="AT6" s="13" t="b">
        <f>IF($C5="Acro-A","Bon1Not_A",IF($C5="Acro-B","Bon1Not_B",IF($C5="Acro-C","Bon1Not_C",IF($C5="Acro-P","Bon1Not_P"))))</f>
        <v>0</v>
      </c>
      <c r="AU6" s="13" t="b">
        <f>IF($C5="Acro-A","Bon1Not_A",IF($C5="Acro-B","Bon1Not_B",IF($C5="Acro-C","Bon1Not_C",IF($C5="Acro-P","Bon1Not_P"))))</f>
        <v>0</v>
      </c>
      <c r="AV6" s="13" t="b">
        <f>IF($C5="Acro-A","ConsDD_A",IF($C5="Acro-B","ConsDD_B",IF($C5="Acro-C","ConsDD_C",IF($C5="Acro-P","ConsDD_P"))))</f>
        <v>0</v>
      </c>
      <c r="AW6" s="13" t="b">
        <f>IF($C5="Acro-A","ConnDD_A",IF($C5="Acro-B","ConnDD_B",IF($C5="Acro-C","ConnDD_C",IF($C5="Acro-P","ConnDD_P"))))</f>
        <v>0</v>
      </c>
      <c r="AX6" s="13" t="b">
        <f>IF($C5="Acro-A","DirDD_A",IF($C5="Acro-B","DirDD_B",IF($C5="Acro-C","DirDD_C",IF($C5="Acro-P","DirDD_P"))))</f>
        <v>0</v>
      </c>
      <c r="AY6" s="13" t="b">
        <f>IF($C5="Acro-A","Pos1DD_A",IF($C5="Acro-B","Pos1DD_B",IF($C5="Acro-C","Pos1DD_C",IF($C5="Acro-P","Pos1DD_P"))))</f>
        <v>0</v>
      </c>
      <c r="AZ6" s="13" t="b">
        <f>IF($C5="Acro-A","Pos2DD_A",IF($C5="Acro-B","Pos2DD_B",IF($C5="Acro-C","Pos2DD_C",IF($C5="Acro-P","Pos2DD_P"))))</f>
        <v>0</v>
      </c>
      <c r="BA6" s="13" t="b">
        <f>IF($C5="Acro-A","RotBDD_A",IF($C5="Acro-B","RotBDD_B",IF($C5="Acro-C","RotBDD_C",IF($C5="Acro-P","RotBDD_P"))))</f>
        <v>0</v>
      </c>
      <c r="BB6" s="13" t="b">
        <f>IF($C5="Acro-A","RotDD_A",IF($C5="Acro-B","RotDD_B",IF($C5="Acro-C","RotDD_C",IF($C5="Acro-P","RotDD_P"))))</f>
        <v>0</v>
      </c>
      <c r="BC6" s="13" t="b">
        <f>IF($C5="Acro-A","Bon1DD_A",IF($C5="Acro-B","Bon1DD_B",IF($C5="Acro-C","Bon1DD_C",IF($C5="Acro-P","Bon1DD_P"))))</f>
        <v>0</v>
      </c>
      <c r="BD6" s="13" t="b">
        <f>IF($C5="Acro-A","Bon1DD_A",IF($C5="Acro-B","Bon1DD_B",IF($C5="Acro-C","Bon1DD_C",IF($C5="Acro-P","Bon1DD_P"))))</f>
        <v>0</v>
      </c>
      <c r="BE6" s="13" t="b">
        <f>IF($C5="Acro-A","Pos1Var_A",IF($C5="Acro-B","Pos1Var_B",IF($C5="Acro-C","Pos1Var_C",IF($C5="Acro-P","Pos1Var_P"))))</f>
        <v>0</v>
      </c>
      <c r="BF6" s="13" t="b">
        <f>IF($C5="Acro-A","Pos2Var_A",IF($C5="Acro-B","Pos2Var_B",IF($C5="Acro-C","Pos2Var_C",IF($C5="Acro-P","Pos2Var_P"))))</f>
        <v>0</v>
      </c>
      <c r="BG6" s="13" t="b">
        <f>IF($C5="Acro-A","Bon1Var_A",IF($C5="Acro-B","Bon1Var_B",IF($C5="Acro-C","Bon1Var_C",IF($C5="Acro-P","Bon1Var_P"))))</f>
        <v>0</v>
      </c>
      <c r="BH6" s="13" t="b">
        <f>IF($C5="Acro-A","Bon1Var_A",IF($C5="Acro-B","Bon1Var_B",IF($C5="Acro-C","Bon1Var_C",IF($C5="Acro-P","Bon1Var_P"))))</f>
        <v>0</v>
      </c>
      <c r="BI6" s="13">
        <f t="array" aca="1" ref="BI6" ca="1">IF(ISBLANK(K6), 0, IF(ISERROR(MATCH(TRUE, EXACT(K6, INDIRECT(AG6)), 0)), 0, INDEX(INDIRECT(BE6), MATCH(TRUE, EXACT(K6, INDIRECT(AG6)), 0))))</f>
        <v>0</v>
      </c>
      <c r="BJ6" s="13">
        <f t="array" aca="1" ref="BJ6" ca="1">IF(ISBLANK(L6), 0, IF(ISERROR(MATCH(TRUE, EXACT(L6, INDIRECT(AH6)), 0)), 0, INDEX(INDIRECT(BF6), MATCH(TRUE, EXACT(L6, INDIRECT(AH6)), 0))))</f>
        <v>0</v>
      </c>
      <c r="BK6" s="13">
        <f t="array" aca="1" ref="BK6" ca="1">IF(ISBLANK(O6), 0, IF(ISERROR(MATCH(TRUE, EXACT(O6, INDIRECT(AK6)), 0)), 0, INDEX(INDIRECT(BG6), MATCH(TRUE, EXACT(O6, INDIRECT(AK6)), 0))))</f>
        <v>0</v>
      </c>
      <c r="BL6" s="13">
        <f t="array" aca="1" ref="BL6" ca="1">IF(ISBLANK(P6), 0, IF(ISERROR(MATCH(TRUE, EXACT(P6, INDIRECT(AL6)), 0)), 0, INDEX(INDIRECT(BH6), MATCH(TRUE, EXACT(P6, INDIRECT(AL6)), 0))))</f>
        <v>0</v>
      </c>
      <c r="BM6" s="13" t="str">
        <f ca="1">IF(BI6=0,"ok",IF(BI6=BJ6,"no","ok"))</f>
        <v>ok</v>
      </c>
      <c r="BN6" s="13" t="str">
        <f ca="1">IF(BK6=0,"ok",IF(BK6=BL6,"no","ok"))</f>
        <v>ok</v>
      </c>
      <c r="BO6" s="13">
        <f t="shared" ref="BO6:BW6" si="1">IF(ISBLANK(AD6), 0, IF(ISERROR(MATCH(AD6, Requirements, 0)), 0, IF(INDEX(RequirementsOptional,MATCH(AD6, Requirements, 0))=0, "no", "ok")))</f>
        <v>0</v>
      </c>
      <c r="BP6" s="13">
        <f>IF(ISBLANK(AE6), 0, IF(ISERROR(MATCH(AE6, Requirements, 0)), 0, IF(INDEX(RequirementsOptional,MATCH(AE6, Requirements, 0))=0, "no", "ok")))</f>
        <v>0</v>
      </c>
      <c r="BQ6" s="13">
        <f t="shared" si="1"/>
        <v>0</v>
      </c>
      <c r="BR6" s="13">
        <f t="shared" si="1"/>
        <v>0</v>
      </c>
      <c r="BS6" s="13">
        <f t="shared" si="1"/>
        <v>0</v>
      </c>
      <c r="BT6" s="13">
        <f t="shared" si="1"/>
        <v>0</v>
      </c>
      <c r="BU6" s="13">
        <f t="shared" si="1"/>
        <v>0</v>
      </c>
      <c r="BV6" s="13">
        <f t="shared" si="1"/>
        <v>0</v>
      </c>
      <c r="BW6" s="13">
        <f t="shared" si="1"/>
        <v>0</v>
      </c>
      <c r="BX6" s="13">
        <f t="shared" ref="BX6:CF6" si="2">IF(ISBLANK(AD6), 0, IF(ISERROR(MATCH(AD6, Requirements, 0)), 0, IF(INDEX(RequirementsMinimal, MATCH(AD6, Requirements, 0))=0, "no", "ok")))</f>
        <v>0</v>
      </c>
      <c r="BY6" s="13">
        <f t="shared" si="2"/>
        <v>0</v>
      </c>
      <c r="BZ6" s="13">
        <f t="shared" si="2"/>
        <v>0</v>
      </c>
      <c r="CA6" s="13">
        <f t="shared" si="2"/>
        <v>0</v>
      </c>
      <c r="CB6" s="13">
        <f t="shared" si="2"/>
        <v>0</v>
      </c>
      <c r="CC6" s="13">
        <f t="shared" si="2"/>
        <v>0</v>
      </c>
      <c r="CD6" s="13">
        <f t="shared" si="2"/>
        <v>0</v>
      </c>
      <c r="CE6" s="13">
        <f t="shared" si="2"/>
        <v>0</v>
      </c>
      <c r="CF6" s="13">
        <f t="shared" si="2"/>
        <v>0</v>
      </c>
      <c r="CG6" s="13">
        <f>IF(AND(BX6="ok",ISBLANK(H6)),1,0)</f>
        <v>0</v>
      </c>
      <c r="CH6" s="13">
        <f t="shared" ref="CH6:CO6" si="3">IF(AND(BY6="ok",ISBLANK(I6)),1,0)</f>
        <v>0</v>
      </c>
      <c r="CI6" s="13">
        <f t="shared" si="3"/>
        <v>0</v>
      </c>
      <c r="CJ6" s="13">
        <f t="shared" si="3"/>
        <v>0</v>
      </c>
      <c r="CK6" s="13">
        <f t="shared" si="3"/>
        <v>0</v>
      </c>
      <c r="CL6" s="13">
        <f t="shared" si="3"/>
        <v>0</v>
      </c>
      <c r="CM6" s="13">
        <f t="shared" si="3"/>
        <v>0</v>
      </c>
      <c r="CN6" s="13">
        <f t="shared" si="3"/>
        <v>0</v>
      </c>
      <c r="CO6" s="13">
        <f t="shared" si="3"/>
        <v>0</v>
      </c>
      <c r="CP6" s="13" t="str">
        <f>IF(NOT(C5="SELECT TYPE"),RIGHT(C5,1),"")</f>
        <v/>
      </c>
      <c r="CQ6" s="13" t="str">
        <f ca="1">IF(BI6=0,"",CONCATENATE(CP6,"&amp;",BI6))</f>
        <v/>
      </c>
      <c r="CR6" s="13" t="str">
        <f ca="1">IF(BJ6=0,"",CONCATENATE(CP6,"&amp;",BJ6))</f>
        <v/>
      </c>
      <c r="CS6" s="13" t="str">
        <f ca="1">IF(LEN(CQ6)=0,"",COUNTIF($CQ$6:$CR$50,CQ6))</f>
        <v/>
      </c>
      <c r="CT6" s="13" t="str">
        <f ca="1">IF(LEN(CR6)=0,"",COUNTIF($CQ$6:$CR$50,CR6))</f>
        <v/>
      </c>
      <c r="CU6" s="13" t="str">
        <f ca="1">IF(U6&lt;=1,"",CONCATENATE(CP6,"&amp;",U6))</f>
        <v/>
      </c>
      <c r="CV6" s="13" t="str">
        <f ca="1">IF(LEN(CU6)=0,"",COUNTIF($CU$6:$CU$50,CU6))</f>
        <v/>
      </c>
      <c r="CW6" s="13" t="str">
        <f ca="1">IF(V6&lt;=1,"",CONCATENATE(CP6,"&amp;",V6))</f>
        <v/>
      </c>
      <c r="CX6" s="13" t="str">
        <f ca="1">IF(LEN(CW6)=0,"",COUNTIF($CW$6:$CW$50,CW6))</f>
        <v/>
      </c>
      <c r="CY6" s="13" t="str">
        <f ca="1">IF(AB6&lt;=1,"",CONCATENATE(CP6,"&amp;",AB6))</f>
        <v/>
      </c>
      <c r="CZ6" s="13" t="str">
        <f ca="1">IF(AC6&lt;=1,"",CONCATENATE(CP6,"&amp;",AC6))</f>
        <v/>
      </c>
      <c r="DA6" s="13" t="str">
        <f ca="1">IF(LEN(CY6)=0,"",COUNTIF($CY$6:$CZ$50,CY6))</f>
        <v/>
      </c>
      <c r="DB6" s="13" t="str">
        <f ca="1">IF(LEN(CZ6)=0,"",COUNTIF($CY$6:$CZ$50,CZ6))</f>
        <v/>
      </c>
      <c r="DC6" s="13">
        <f ca="1">IF(LEN(CS6)=0,0,IF(CS6&gt;1,1,0))</f>
        <v>0</v>
      </c>
      <c r="DD6" s="13">
        <f ca="1">IF(LEN(CT6)=0,0,IF(CT6&gt;1,1,0))</f>
        <v>0</v>
      </c>
      <c r="DE6" s="13">
        <f ca="1">IF(LEN(CV6)=0,0,IF(CV6&gt;1,1,0))</f>
        <v>0</v>
      </c>
      <c r="DF6" s="13">
        <f ca="1">IF(LEN(CX6)=0,0,IF(CX6&gt;1,1,0))</f>
        <v>0</v>
      </c>
      <c r="DG6" s="13">
        <f ca="1">IF(LEN(DA6)=0,0,IF(DA6&gt;1,1,0))</f>
        <v>0</v>
      </c>
      <c r="DH6" s="13">
        <f ca="1">IF(LEN(DB6)=0,0,IF(DB6&gt;1,1,0))</f>
        <v>0</v>
      </c>
      <c r="DI6" s="13" t="b">
        <f>IF(CP6="A",IF(OR(DC6&gt;0,DD6&gt;0),1,0),IF(CP6="B",IF(OR(DE6&gt;0,DF6&gt;0),1,0),IF(CP6="C",IF(DE6&gt;0,1,0),IF(CP6="P",IF(OR(DC6&gt;0,DD6&gt;0,DE6&gt;0,DF6&gt;0,DG6&gt;0,DH6&gt;0),1,0)))))</f>
        <v>0</v>
      </c>
      <c r="DJ6" s="13" t="str">
        <f>IF(DI6&gt;0,CONCATENATE("This acro violates the non-repetitive rule for group ",CP6),"non repeated acro")</f>
        <v xml:space="preserve">This acro violates the non-repetitive rule for group </v>
      </c>
      <c r="DK6" s="29">
        <f>IF(OR(ISBLANK(I6),ISBLANK(M6)),1,IF(ISNA(IF(CP6="B", INDEX(Rest_Con_Rot_B, MATCH(I6, INDEX(Rest_Con_Rot_B, 0, 1), 0), MATCH(M6, INDEX(Rest_Con_Rot_B, 1, 0), 0)), 1)), 0, IF(CP6="B", INDEX(Rest_Con_Rot_B, MATCH(I6, INDEX(Rest_Con_Rot_B, 0, 1), 0), MATCH(M6, INDEX(Rest_Con_Rot_B, 1, 0), 0)), 1)))</f>
        <v>1</v>
      </c>
      <c r="DL6" s="29">
        <f>IF(OR(ISBLANK(M6),ISBLANK(H6)),1,IF(ISNA(IF(CP6="P", INDEX(Rest_Cons_Rot_P, MATCH(H6, INDEX(Rest_Cons_Rot_P, 0, 1), 0), MATCH(M6, INDEX(Rest_Cons_Rot_P, 1, 0), 0)), 1)), 0, IF(CP6="P", INDEX(Rest_Cons_Rot_P, MATCH(H6, INDEX(Rest_Cons_Rot_P, 0, 1), 0), MATCH(M6, INDEX(Rest_Cons_Rot_P, 1, 0), 0)), 1)))</f>
        <v>1</v>
      </c>
      <c r="DM6" s="29">
        <f>IF(OR(ISBLANK(M6),ISBLANK(H6)),1,IF(ISNA(IF(CP6="C",INDEX(Rest_Cons_Rot_C,MATCH(H6,INDEX(Rest_Cons_Rot_C,0,1),0),MATCH(M6,INDEX(Rest_Cons_Rot_C,1,0),0)),1)),0,IF(CP6="C",INDEX(Rest_Cons_Rot_C,MATCH(H6,INDEX(Rest_Cons_Rot_C,0,1),0),MATCH(M6,INDEX(Rest_Cons_Rot_C,1,0),0)),1)))</f>
        <v>1</v>
      </c>
      <c r="DN6" s="29">
        <f>IF(OR(ISBLANK(H6),ISBLANK(I6)),1,IF(ISNA(IF(CP6="B", INDEX(Rest_Cons_Con_B, MATCH(H6, INDEX(Rest_Cons_Con_B, 0, 1), 0), MATCH(I6, INDEX(Rest_Cons_Con_B, 1, 0), 0)), 1)), 0, IF(CP6="B", INDEX(Rest_Cons_Con_B, MATCH(H6, INDEX(Rest_Cons_Con_B, 0, 1), 0), MATCH(I6, INDEX(Rest_Cons_Con_B, 1, 0), 0)), 1)))</f>
        <v>1</v>
      </c>
      <c r="DO6" s="29">
        <f>IF(OR(ISBLANK(H6),ISBLANK(I6)),1,IF(ISNA(IF(CP6="P", INDEX(Rest_Cons_Con_P, MATCH(H6, INDEX(Rest_Cons_Con_P, 0, 1), 0), MATCH(I6, INDEX(Rest_Cons_Con_P, 1, 0), 0)), 1)), 0, IF(CP6="P", INDEX(Rest_Cons_Con_P, MATCH(H6, INDEX(Rest_Cons_Con_P, 0, 1), 0), MATCH(I6, INDEX(Rest_Cons_Con_P, 1, 0), 0)), 1)))</f>
        <v>1</v>
      </c>
      <c r="DP6" s="263" t="str">
        <f>IF(CP6="B", IF(DK6=0, "incompatible rotation with connection", IF(DN6=0, "incompatible construction with connection", EI6)), IF(CP6="P", IF(DL6=0, "incompatible rotation with construction", IF(DO6=0,"incompatible construction with connection",EI6)), IF(CP6="C", IF(DM6=0, "incompatible rotation of the base with construction", EI6), EI6)))</f>
        <v>compatible</v>
      </c>
      <c r="DQ6" s="263" t="str">
        <f>IFERROR(INDEX('Bonus Compat.'!D:D, MATCH($O6, 'Bonus Compat.'!$B:$B, 0)),"")</f>
        <v/>
      </c>
      <c r="DR6" s="263" t="str">
        <f>IFERROR(INDEX('Bonus Compat.'!E:E, MATCH($O6, 'Bonus Compat.'!$B:$B, 0)),"")</f>
        <v/>
      </c>
      <c r="DS6" s="263" t="str">
        <f>IFERROR(INDEX('Bonus Compat.'!F:F, MATCH($O6, 'Bonus Compat.'!$B:$B, 0)),"")</f>
        <v/>
      </c>
      <c r="DT6" s="263" t="str">
        <f>IFERROR(INDEX('Bonus Compat.'!G:G, MATCH($O6, 'Bonus Compat.'!$B:$B, 0)),"")</f>
        <v/>
      </c>
      <c r="DU6" s="263" t="str">
        <f>IFERROR(INDEX('Bonus Compat.'!H:H, MATCH($O6, 'Bonus Compat.'!$B:$B, 0)),"")</f>
        <v/>
      </c>
      <c r="DV6" s="263" t="str">
        <f>IFERROR(INDEX('Bonus Compat.'!I:I, MATCH($O6, 'Bonus Compat.'!$B:$B, 0)),"")</f>
        <v/>
      </c>
      <c r="DW6" s="263" t="str">
        <f>IFERROR(INDEX('Bonus Compat.'!J:J, MATCH($O6, 'Bonus Compat.'!$B:$B, 0)),"")</f>
        <v/>
      </c>
      <c r="DX6" s="263" t="str">
        <f>IFERROR(INDEX('Bonus Compat.'!D:D, MATCH($P6, 'Bonus Compat.'!$B:$B, 0)),"")</f>
        <v/>
      </c>
      <c r="DY6" s="263" t="str">
        <f>IFERROR(INDEX('Bonus Compat.'!E:E, MATCH($P6, 'Bonus Compat.'!$B:$B, 0)),"")</f>
        <v/>
      </c>
      <c r="DZ6" s="263" t="str">
        <f>IFERROR(INDEX('Bonus Compat.'!F:F, MATCH($P6, 'Bonus Compat.'!$B:$B, 0)),"")</f>
        <v/>
      </c>
      <c r="EA6" s="263" t="str">
        <f>IFERROR(INDEX('Bonus Compat.'!G:G, MATCH($P6, 'Bonus Compat.'!$B:$B, 0)),"")</f>
        <v/>
      </c>
      <c r="EB6" s="263" t="str">
        <f>IFERROR(INDEX('Bonus Compat.'!H:H, MATCH($P6, 'Bonus Compat.'!$B:$B, 0)),"")</f>
        <v/>
      </c>
      <c r="EC6" s="263" t="str">
        <f>IFERROR(INDEX('Bonus Compat.'!I:I, MATCH($P6, 'Bonus Compat.'!$B:$B, 0)),"")</f>
        <v/>
      </c>
      <c r="ED6" s="263" t="str">
        <f>IFERROR(INDEX('Bonus Compat.'!J:J, MATCH($P6, 'Bonus Compat.'!$B:$B, 0)),"")</f>
        <v/>
      </c>
      <c r="EE6" s="263" cm="1">
        <f t="array" ref="EE6">IF(COUNTIF(DQ6:DW6, "") = COLUMNS(DQ6:DW6), 1, --(SUMPRODUCT(--ISNUMBER(MATCH(DQ6:DW6, $H6:$P6, 0)), --(DQ6:DW6&lt;&gt;"")) &gt; 0))</f>
        <v>1</v>
      </c>
      <c r="EF6" s="263" cm="1">
        <f t="array" ref="EF6">IF(COUNTIF(DX6:ED6,"")=COLUMNS(DX6:ED6),1,--(SUMPRODUCT(--ISNUMBER(MATCH(DX6:ED6,$H6:$P6,0)),--(DX6:ED6&lt;&gt;""))&gt;0))</f>
        <v>1</v>
      </c>
      <c r="EG6" s="263" t="str">
        <f>IF(EE6=0,IFERROR(INDEX('Bonus Compat.'!C:C,MATCH($O6,'Bonus Compat.'!$B:$B,0)),""),IF(EF6=0,IFERROR(INDEX('Bonus Compat.'!C:C,MATCH($P6,'Bonus Compat.'!$B:$B,0)),""),""))</f>
        <v/>
      </c>
      <c r="EH6" s="263" t="str">
        <f>IF(EE6=0,O6,IF(EF6=0,P6,""))</f>
        <v/>
      </c>
      <c r="EI6" s="263" t="str">
        <f>IF(OR(EE6=0,EF6=0),"Bonus "&amp;EH6&amp;" not compatible with "&amp;EG6&amp;" "&amp;H6,"compatible")</f>
        <v>compatible</v>
      </c>
    </row>
    <row r="7" spans="1:139" ht="15.5" x14ac:dyDescent="0.35">
      <c r="A7" s="2"/>
      <c r="B7" s="307"/>
      <c r="C7" s="310"/>
      <c r="D7" s="328"/>
      <c r="E7" s="296"/>
      <c r="F7" s="304"/>
      <c r="G7" s="144" t="s">
        <v>145</v>
      </c>
      <c r="H7" s="213" t="str">
        <f t="array" aca="1" ref="H7" ca="1">IF(OR(ISBLANK(H6),H6="N/A"),"",IF(ISERROR(INDEX(INDIRECT(AV6), MATCH(TRUE, EXACT(H6, INDIRECT(AD6)), 0))),0,INDEX(INDIRECT(AV6), MATCH(TRUE, EXACT(H6, INDIRECT(AD6)), 0))))</f>
        <v/>
      </c>
      <c r="I7" s="214" t="str">
        <f t="array" aca="1" ref="I7" ca="1">IF(OR(ISBLANK(I6),I6="N/A"),"",IF(ISERROR(INDEX(INDIRECT(AW6), MATCH(TRUE, EXACT(I6, INDIRECT(AE6)), 0))),0,INDEX(INDIRECT(AW6), MATCH(TRUE, EXACT(I6, INDIRECT(AE6)), 0))))</f>
        <v/>
      </c>
      <c r="J7" s="214" t="str">
        <f t="array" aca="1" ref="J7" ca="1">IF(OR(ISBLANK(J6),J6="N/A"),"",IF(ISERROR(INDEX(INDIRECT(AX6), MATCH(TRUE, EXACT(J6, INDIRECT(AF6)), 0))),0,INDEX(INDIRECT(AX6), MATCH(TRUE, EXACT(J6, INDIRECT(AF6)), 0))))</f>
        <v/>
      </c>
      <c r="K7" s="214" t="str">
        <f t="array" aca="1" ref="K7" ca="1">IF(OR(ISBLANK(K6),K6="N/A"),"",IF(ISERROR(INDEX(INDIRECT(AY6), MATCH(TRUE, EXACT(K6, INDIRECT(AG6)), 0))),0,INDEX(INDIRECT(AY6), MATCH(TRUE, EXACT(K6, INDIRECT(AG6)), 0))))</f>
        <v/>
      </c>
      <c r="L7" s="214" t="str">
        <f t="array" aca="1" ref="L7" ca="1">IF(OR(ISBLANK(L6),L6="N/A"),"",IF(ISERROR(INDEX(INDIRECT(AZ6), MATCH(TRUE, EXACT(L6, INDIRECT(AH6)), 0))),0,INDEX(INDIRECT(AZ6), MATCH(TRUE, EXACT(L6, INDIRECT(AH6)), 0))))</f>
        <v/>
      </c>
      <c r="M7" s="214" t="str">
        <f t="array" aca="1" ref="M7" ca="1">IF(OR(ISBLANK(M6),M6="N/A"),"",IF(ISERROR(INDEX(INDIRECT(BA6), MATCH(TRUE, EXACT(M6, INDIRECT(AI6)), 0))),0,INDEX(INDIRECT(BA6), MATCH(TRUE, EXACT(M6, INDIRECT(AI6)), 0))))</f>
        <v/>
      </c>
      <c r="N7" s="214" t="str">
        <f t="array" aca="1" ref="N7" ca="1">IF(OR(ISBLANK(N6),N6="N/A"),"",IF(ISERROR(INDEX(INDIRECT(BB6), MATCH(TRUE, EXACT(N6, INDIRECT(AJ6)), 0))),0,INDEX(INDIRECT(BB6), MATCH(TRUE, EXACT(N6, INDIRECT(AJ6)), 0))))</f>
        <v/>
      </c>
      <c r="O7" s="214" t="str">
        <f t="array" aca="1" ref="O7" ca="1">IF(OR(ISBLANK(O6),O6="N/A"),"",IF(ISERROR(INDEX(INDIRECT(BC6), MATCH(TRUE, EXACT(O6, INDIRECT(AK6)), 0))),0,INDEX(INDIRECT(BC6), MATCH(TRUE, EXACT(O6, INDIRECT(AK6)), 0))))</f>
        <v/>
      </c>
      <c r="P7" s="215" t="str">
        <f t="array" aca="1" ref="P7" ca="1">IF(OR(ISBLANK(P6),P6="N/A"),"",IF(ISERROR(INDEX(INDIRECT(BD6), MATCH(TRUE, EXACT(P6, INDIRECT(AL6)), 0))),0,INDEX(INDIRECT(BD6), MATCH(TRUE, EXACT(P6, INDIRECT(AL6)), 0))))</f>
        <v/>
      </c>
      <c r="Q7" s="314" t="str">
        <f>IF(D5="valid acro",SUM(H7:P7),IF(D5="select an acro type","select type first","correct error(s)"))</f>
        <v>correct error(s)</v>
      </c>
      <c r="R7" s="316" t="str">
        <f>IF(D5="valid acro",Q7+0.5,IF(D5="select an acro type","select type first","correct error(s)"))</f>
        <v>correct error(s)</v>
      </c>
      <c r="S7" s="2"/>
      <c r="T7" s="13"/>
      <c r="U7" s="14"/>
      <c r="V7" s="14"/>
      <c r="W7" s="14"/>
      <c r="X7" s="14"/>
      <c r="Y7" s="14"/>
      <c r="Z7" s="14"/>
      <c r="AA7" s="14"/>
      <c r="AB7" s="14"/>
      <c r="AC7" s="14"/>
      <c r="AD7" s="13"/>
      <c r="AE7" s="14"/>
      <c r="AF7" s="14"/>
      <c r="AG7" s="14"/>
      <c r="AH7" s="14"/>
      <c r="AI7" s="14"/>
      <c r="AJ7" s="14"/>
      <c r="AK7" s="14"/>
      <c r="AL7" s="14"/>
      <c r="AM7" s="14"/>
      <c r="AN7" s="14"/>
      <c r="AO7" s="14"/>
      <c r="AP7" s="14"/>
      <c r="AQ7" s="14"/>
      <c r="AR7" s="14"/>
      <c r="AS7" s="14"/>
      <c r="AT7" s="14"/>
      <c r="AU7" s="14"/>
      <c r="AV7" s="14"/>
      <c r="AW7" s="14"/>
      <c r="AX7" s="14"/>
      <c r="AY7" s="14"/>
      <c r="AZ7" s="14"/>
      <c r="BA7" s="14"/>
      <c r="BB7" s="14"/>
      <c r="BC7" s="14"/>
      <c r="CP7" s="13"/>
      <c r="CQ7" s="13"/>
      <c r="CR7" s="13"/>
      <c r="CS7" s="13"/>
      <c r="CT7" s="13"/>
      <c r="CU7" s="13"/>
      <c r="CV7" s="13"/>
      <c r="CW7" s="13"/>
      <c r="CX7" s="13"/>
      <c r="CY7" s="13"/>
      <c r="CZ7" s="13"/>
      <c r="DA7" s="13"/>
      <c r="DB7" s="13"/>
      <c r="DC7" s="13"/>
      <c r="DD7" s="13"/>
      <c r="DE7" s="13"/>
      <c r="DF7" s="13"/>
      <c r="DG7" s="13"/>
      <c r="DH7" s="13"/>
      <c r="DI7" s="13"/>
      <c r="DJ7" s="13"/>
      <c r="DK7" s="29"/>
      <c r="DL7" s="29"/>
      <c r="DM7" s="29"/>
      <c r="DN7" s="29"/>
      <c r="DO7" s="29"/>
      <c r="DP7" s="263"/>
    </row>
    <row r="8" spans="1:139" ht="36.75" customHeight="1" x14ac:dyDescent="0.35">
      <c r="A8" s="2"/>
      <c r="B8" s="307"/>
      <c r="C8" s="310"/>
      <c r="D8" s="328"/>
      <c r="E8" s="296"/>
      <c r="F8" s="304"/>
      <c r="G8" s="145" t="s">
        <v>146</v>
      </c>
      <c r="H8" s="64" t="str">
        <f t="array" aca="1" ref="H8" ca="1">IF(OR(ISBLANK(H6),H6="N/A"),"",IF(ISERROR(INDEX(INDIRECT(AM6), MATCH(TRUE, EXACT(H6, INDIRECT(AD6)), 0))),"",INDEX(INDIRECT(AM6), MATCH(TRUE, EXACT(H6, INDIRECT(AD6)), 0))))</f>
        <v/>
      </c>
      <c r="I8" s="68" t="str">
        <f t="array" aca="1" ref="I8" ca="1">IF(OR(ISBLANK(I6),I6="N/A"),"",IF(ISERROR(INDEX(INDIRECT(AN6), MATCH(TRUE, EXACT(I6, INDIRECT(AE6)), 0))),"",INDEX(INDIRECT(AN6), MATCH(TRUE, EXACT(I6, INDIRECT(AE6)), 0))))</f>
        <v/>
      </c>
      <c r="J8" s="68" t="str">
        <f t="array" aca="1" ref="J8" ca="1">IF(OR(ISBLANK(J6),J6="N/A"),"",IF(ISERROR(INDEX(INDIRECT(AO6), MATCH(TRUE, EXACT(J6, INDIRECT(AF6)), 0))),"",INDEX(INDIRECT(AO6), MATCH(TRUE, EXACT(J6, INDIRECT(AF6)), 0))))</f>
        <v/>
      </c>
      <c r="K8" s="68" t="str">
        <f t="array" aca="1" ref="K8" ca="1">IF(OR(ISBLANK(K6),K6="N/A"),"",IF(ISERROR(INDEX(INDIRECT(AP6), MATCH(TRUE, EXACT(K6, INDIRECT(AG6)), 0))),"",INDEX(INDIRECT(AP6), MATCH(TRUE, EXACT(K6, INDIRECT(AG6)), 0))))</f>
        <v/>
      </c>
      <c r="L8" s="68" t="str">
        <f t="array" aca="1" ref="L8" ca="1">IF(OR(ISBLANK(L6),L6="N/A"),"",IF(ISERROR(INDEX(INDIRECT(AQ6), MATCH(TRUE, EXACT(L6, INDIRECT(AH6)), 0))),"",INDEX(INDIRECT(AQ6), MATCH(TRUE, EXACT(L6, INDIRECT(AH6)), 0))))</f>
        <v/>
      </c>
      <c r="M8" s="68" t="str">
        <f t="array" aca="1" ref="M8" ca="1">IF(OR(ISBLANK(M6),M6="N/A"),"",IF(ISERROR(INDEX(INDIRECT(AR6), MATCH(TRUE, EXACT(M6, INDIRECT(AI6)), 0))),"",INDEX(INDIRECT(AR6), MATCH(TRUE, EXACT(M6, INDIRECT(AI6)), 0))))</f>
        <v/>
      </c>
      <c r="N8" s="68"/>
      <c r="O8" s="68" t="str">
        <f t="array" aca="1" ref="O8" ca="1">IF(OR(ISBLANK(O6),O6="N/A"),"",IF(ISERROR(INDEX(INDIRECT(AT6), MATCH(TRUE, EXACT(O6, INDIRECT(AK6)), 0))),"",INDEX(INDIRECT(AT6), MATCH(TRUE, EXACT(O6, INDIRECT(AK6)), 0))))</f>
        <v/>
      </c>
      <c r="P8" s="69" t="str">
        <f t="array" aca="1" ref="P8" ca="1">IF(OR(ISBLANK(P6),P6="N/A"),"",IF(ISERROR(INDEX(INDIRECT(AU6), MATCH(TRUE, EXACT(P6, INDIRECT(AL6)), 0))),"",INDEX(INDIRECT(AU6), MATCH(TRUE, EXACT(P6, INDIRECT(AL6)), 0))))</f>
        <v/>
      </c>
      <c r="Q8" s="315"/>
      <c r="R8" s="317"/>
      <c r="S8" s="2"/>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29"/>
      <c r="DL8" s="29"/>
      <c r="DM8" s="29"/>
      <c r="DN8" s="29"/>
      <c r="DO8" s="29"/>
      <c r="DP8" s="263"/>
    </row>
    <row r="9" spans="1:139" ht="35.15" customHeight="1" x14ac:dyDescent="0.35">
      <c r="B9" s="306">
        <v>2</v>
      </c>
      <c r="C9" s="309"/>
      <c r="D9" s="327" t="str">
        <f>IF(T10=1,"Select acro group first",IF(SUM(U10:AC10)&gt;0,"Code(s) mismatch with acro group",IF(SUM(CG10:CO10)&gt;0,"Missing minimal component(s)",IF(BM10="no","Position 2 must be different than position 1",IF(BN10="no","These bonuses can't be declared together","Valid acro")))))</f>
        <v>Select acro group first</v>
      </c>
      <c r="E9" s="295" t="str">
        <f>IF(OR(D9="Select acro group first",D9="Missing minimal component(s)"),"",DP10)</f>
        <v/>
      </c>
      <c r="F9" s="303" t="str">
        <f>IF(D9="Valid acro",DJ10,"")</f>
        <v/>
      </c>
      <c r="G9" s="146" t="s">
        <v>76</v>
      </c>
      <c r="H9" s="4" t="s">
        <v>77</v>
      </c>
      <c r="I9" s="5" t="s">
        <v>78</v>
      </c>
      <c r="J9" s="5" t="s">
        <v>79</v>
      </c>
      <c r="K9" s="5" t="s">
        <v>80</v>
      </c>
      <c r="L9" s="6" t="s">
        <v>81</v>
      </c>
      <c r="M9" s="7" t="s">
        <v>82</v>
      </c>
      <c r="N9" s="7" t="s">
        <v>83</v>
      </c>
      <c r="O9" s="5" t="s">
        <v>84</v>
      </c>
      <c r="P9" s="8" t="s">
        <v>85</v>
      </c>
      <c r="Q9" s="67" t="s">
        <v>86</v>
      </c>
      <c r="R9" s="65" t="s">
        <v>87</v>
      </c>
      <c r="T9" s="13"/>
      <c r="U9" s="13"/>
      <c r="V9" s="14"/>
      <c r="W9" s="14"/>
      <c r="X9" s="14"/>
      <c r="Y9" s="14"/>
      <c r="Z9" s="14"/>
      <c r="AA9" s="14"/>
      <c r="AB9" s="14"/>
      <c r="AC9" s="14"/>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2"/>
      <c r="CP9" s="13"/>
      <c r="CQ9" s="13"/>
      <c r="CR9" s="13"/>
      <c r="CS9" s="13"/>
      <c r="CT9" s="13"/>
      <c r="CU9" s="13"/>
      <c r="CV9" s="13"/>
      <c r="CW9" s="13"/>
      <c r="CX9" s="13"/>
      <c r="CY9" s="13"/>
      <c r="CZ9" s="13"/>
      <c r="DA9" s="13"/>
      <c r="DB9" s="13"/>
      <c r="DC9" s="13"/>
      <c r="DD9" s="13"/>
      <c r="DE9" s="13"/>
      <c r="DF9" s="13"/>
      <c r="DG9" s="13"/>
      <c r="DH9" s="13"/>
      <c r="DI9" s="13"/>
      <c r="DJ9" s="13"/>
      <c r="DK9" s="29"/>
      <c r="DL9" s="29"/>
      <c r="DM9" s="29"/>
      <c r="DN9" s="29"/>
      <c r="DO9" s="29"/>
      <c r="DP9" s="263"/>
    </row>
    <row r="10" spans="1:139" ht="18" customHeight="1" x14ac:dyDescent="0.35">
      <c r="B10" s="307"/>
      <c r="C10" s="310"/>
      <c r="D10" s="328"/>
      <c r="E10" s="296"/>
      <c r="F10" s="304"/>
      <c r="G10" s="147" t="s">
        <v>144</v>
      </c>
      <c r="H10" s="10"/>
      <c r="I10" s="11"/>
      <c r="J10" s="11"/>
      <c r="K10" s="11"/>
      <c r="L10" s="11"/>
      <c r="M10" s="11"/>
      <c r="N10" s="11"/>
      <c r="O10" s="11"/>
      <c r="P10" s="12"/>
      <c r="Q10" s="312" t="str">
        <f>IF(D9="valid acro",CONCATENATE(CP10,"-",H10,IF(I10="","",CONCATENATE("-",I10)),IF(J10="","",CONCATENATE("-",J10)),CONCATENATE("-",K10),IF(L10="","",CONCATENATE("/",L10)),IF(M10="","",CONCATENATE("-",M10)),IF(N10="","",CONCATENATE("-",N10)),IF(O10="","",CONCATENATE("-",O10)),IF(P10="","",CONCATENATE("/",P10))),"")</f>
        <v/>
      </c>
      <c r="R10" s="330"/>
      <c r="T10" s="13">
        <f>IF(OR(ISBLANK(C9),C9="SELECT ACRO GROUP"),1,IF(OR(C9="acro-a",C9="acro-b",C9="acro-c",C9="acro-p"),0))</f>
        <v>1</v>
      </c>
      <c r="U10" s="13">
        <f ca="1">IF(ISBLANK(H10),0,IF(ISERROR(MATCH(H10, INDIRECT(AD10), 0)), 1, INDEX(INDIRECT(AD10), MATCH(H10, INDIRECT(AD10), 0))))</f>
        <v>0</v>
      </c>
      <c r="V10" s="13">
        <f t="shared" ref="V10:AC10" ca="1" si="4">IF(ISBLANK(I10), 0, IF(ISERROR(MATCH(I10, INDIRECT(AE10), 0)), 1, INDEX(INDIRECT(AE10), MATCH(I10, INDIRECT(AE10), 0))))</f>
        <v>0</v>
      </c>
      <c r="W10" s="13">
        <f t="shared" ca="1" si="4"/>
        <v>0</v>
      </c>
      <c r="X10" s="13">
        <f t="shared" ca="1" si="4"/>
        <v>0</v>
      </c>
      <c r="Y10" s="13">
        <f t="shared" ca="1" si="4"/>
        <v>0</v>
      </c>
      <c r="Z10" s="13">
        <f t="shared" ca="1" si="4"/>
        <v>0</v>
      </c>
      <c r="AA10" s="13">
        <f t="shared" ca="1" si="4"/>
        <v>0</v>
      </c>
      <c r="AB10" s="13">
        <f t="shared" ca="1" si="4"/>
        <v>0</v>
      </c>
      <c r="AC10" s="13">
        <f t="shared" ca="1" si="4"/>
        <v>0</v>
      </c>
      <c r="AD10" s="13" t="b">
        <f>IF($C9="Acro-A","Cons_A",IF($C9="Acro-B","Cons_B",IF($C9="Acro-C","Cons_C",IF($C9="Acro-P","Cons_P"))))</f>
        <v>0</v>
      </c>
      <c r="AE10" s="13" t="b">
        <f>IF($C9="Acro-A","Conn_A",IF($C9="Acro-B","Conn_B",IF($C9="Acro-C","Conn_C",IF($C9="Acro-P","Conn_P"))))</f>
        <v>0</v>
      </c>
      <c r="AF10" s="13" t="b">
        <f>IF($C9="Acro-A","Dir_A",IF($C9="Acro-B","Dir_B",IF($C9="Acro-C","Dir_C",IF($C9="Acro-P","Dir_P"))))</f>
        <v>0</v>
      </c>
      <c r="AG10" s="13" t="b">
        <f>IF($C9="Acro-A","Pos1_A",IF($C9="Acro-B","Pos1_B",IF($C9="Acro-C","Pos1_C",IF($C9="Acro-P","Pos1_P"))))</f>
        <v>0</v>
      </c>
      <c r="AH10" s="13" t="b">
        <f>IF($C9="Acro-A","Pos2_A",IF($C9="Acro-B","Pos2_B",IF($C9="Acro-C","Pos2_C",IF($C9="Acro-P","Pos2_P"))))</f>
        <v>0</v>
      </c>
      <c r="AI10" s="13" t="b">
        <f>IF($C9="Acro-A","RotB_A",IF($C9="Acro-B","RotB_B",IF($C9="Acro-C","RotB_C",IF($C9="Acro-P","RotB_P"))))</f>
        <v>0</v>
      </c>
      <c r="AJ10" s="13" t="b">
        <f>IF($C9="Acro-A","Rot_A",IF($C9="Acro-B","Rot_B",IF($C9="Acro-C","Rot_C",IF($C9="Acro-P","Rot_P"))))</f>
        <v>0</v>
      </c>
      <c r="AK10" s="13" t="b">
        <f>IF($C9="Acro-A","Bon1_A",IF($C9="Acro-B","Bon1_B",IF($C9="Acro-C","Bon1_C",IF($C9="Acro-P","Bon1_P"))))</f>
        <v>0</v>
      </c>
      <c r="AL10" s="13" t="b">
        <f>IF($C9="Acro-A","Bon1_A",IF($C9="Acro-B","Bon1_B",IF($C9="Acro-C","Bon1_C",IF($C9="Acro-P","Bon1_P"))))</f>
        <v>0</v>
      </c>
      <c r="AM10" s="13" t="b">
        <f>IF($C9="Acro-A","ConsNot_A",IF($C9="Acro-B","ConsNot_B",IF($C9="Acro-C","ConsNot_C",IF($C9="Acro-P","ConsNot_P"))))</f>
        <v>0</v>
      </c>
      <c r="AN10" s="13" t="b">
        <f>IF($C9="Acro-A","ConnNot_A",IF($C9="Acro-B","ConnNot_B",IF($C9="Acro-C","ConnNot_C",IF($C9="Acro-P","ConnNot_P"))))</f>
        <v>0</v>
      </c>
      <c r="AO10" s="13" t="b">
        <f>IF($C9="Acro-A","DirNot_A",IF($C9="Acro-B","DirNot_B",IF($C9="Acro-C","DirNot_C",IF($C9="Acro-P","DirNot_P"))))</f>
        <v>0</v>
      </c>
      <c r="AP10" s="13" t="b">
        <f>IF($C9="Acro-A","Pos1Not_A",IF($C9="Acro-B","Pos1Not_B",IF($C9="Acro-C","Pos1Not_C",IF($C9="Acro-P","Pos1Not_P"))))</f>
        <v>0</v>
      </c>
      <c r="AQ10" s="13" t="b">
        <f>IF($C9="Acro-A","Pos2Not_A",IF($C9="Acro-B","Pos2Not_B",IF($C9="Acro-C","Pos2Not_C",IF($C9="Acro-P","Pos2Not_P"))))</f>
        <v>0</v>
      </c>
      <c r="AR10" s="13" t="b">
        <f>IF($C9="Acro-A","RotBNot_A",IF($C9="Acro-B","RotBNot_B",IF($C9="Acro-C","RotBNot_C",IF($C9="Acro-P","RotBNot_P"))))</f>
        <v>0</v>
      </c>
      <c r="AS10" s="13" t="b">
        <f>IF($C9="Acro-A","RotNot_A",IF($C9="Acro-B","RotNot_B",IF($C9="Acro-C","RotNot_C",IF($C9="Acro-P","RotNot_P"))))</f>
        <v>0</v>
      </c>
      <c r="AT10" s="13" t="b">
        <f>IF($C9="Acro-A","Bon1Not_A",IF($C9="Acro-B","Bon1Not_B",IF($C9="Acro-C","Bon1Not_C",IF($C9="Acro-P","Bon1Not_P"))))</f>
        <v>0</v>
      </c>
      <c r="AU10" s="13" t="b">
        <f>IF($C9="Acro-A","Bon1Not_A",IF($C9="Acro-B","Bon1Not_B",IF($C9="Acro-C","Bon1Not_C",IF($C9="Acro-P","Bon1Not_P"))))</f>
        <v>0</v>
      </c>
      <c r="AV10" s="13" t="b">
        <f>IF($C9="Acro-A","ConsDD_A",IF($C9="Acro-B","ConsDD_B",IF($C9="Acro-C","ConsDD_C",IF($C9="Acro-P","ConsDD_P"))))</f>
        <v>0</v>
      </c>
      <c r="AW10" s="13" t="b">
        <f>IF($C9="Acro-A","ConnDD_A",IF($C9="Acro-B","ConnDD_B",IF($C9="Acro-C","ConnDD_C",IF($C9="Acro-P","ConnDD_P"))))</f>
        <v>0</v>
      </c>
      <c r="AX10" s="13" t="b">
        <f>IF($C9="Acro-A","DirDD_A",IF($C9="Acro-B","DirDD_B",IF($C9="Acro-C","DirDD_C",IF($C9="Acro-P","DirDD_P"))))</f>
        <v>0</v>
      </c>
      <c r="AY10" s="13" t="b">
        <f>IF($C9="Acro-A","Pos1DD_A",IF($C9="Acro-B","Pos1DD_B",IF($C9="Acro-C","Pos1DD_C",IF($C9="Acro-P","Pos1DD_P"))))</f>
        <v>0</v>
      </c>
      <c r="AZ10" s="13" t="b">
        <f>IF($C9="Acro-A","Pos2DD_A",IF($C9="Acro-B","Pos2DD_B",IF($C9="Acro-C","Pos2DD_C",IF($C9="Acro-P","Pos2DD_P"))))</f>
        <v>0</v>
      </c>
      <c r="BA10" s="13" t="b">
        <f>IF($C9="Acro-A","RotBDD_A",IF($C9="Acro-B","RotBDD_B",IF($C9="Acro-C","RotBDD_C",IF($C9="Acro-P","RotBDD_P"))))</f>
        <v>0</v>
      </c>
      <c r="BB10" s="13" t="b">
        <f>IF($C9="Acro-A","RotDD_A",IF($C9="Acro-B","RotDD_B",IF($C9="Acro-C","RotDD_C",IF($C9="Acro-P","RotDD_P"))))</f>
        <v>0</v>
      </c>
      <c r="BC10" s="13" t="b">
        <f>IF($C9="Acro-A","Bon1DD_A",IF($C9="Acro-B","Bon1DD_B",IF($C9="Acro-C","Bon1DD_C",IF($C9="Acro-P","Bon1DD_P"))))</f>
        <v>0</v>
      </c>
      <c r="BD10" s="13" t="b">
        <f>IF($C9="Acro-A","Bon1DD_A",IF($C9="Acro-B","Bon1DD_B",IF($C9="Acro-C","Bon1DD_C",IF($C9="Acro-P","Bon1DD_P"))))</f>
        <v>0</v>
      </c>
      <c r="BE10" s="13" t="b">
        <f>IF($C9="Acro-A","Pos1Var_A",IF($C9="Acro-B","Pos1Var_B",IF($C9="Acro-C","Pos1Var_C",IF($C9="Acro-P","Pos1Var_P"))))</f>
        <v>0</v>
      </c>
      <c r="BF10" s="13" t="b">
        <f>IF($C9="Acro-A","Pos2Var_A",IF($C9="Acro-B","Pos2Var_B",IF($C9="Acro-C","Pos2Var_C",IF($C9="Acro-P","Pos2Var_P"))))</f>
        <v>0</v>
      </c>
      <c r="BG10" s="13" t="b">
        <f>IF($C9="Acro-A","Bon1Var_A",IF($C9="Acro-B","Bon1Var_B",IF($C9="Acro-C","Bon1Var_C",IF($C9="Acro-P","Bon1Var_P"))))</f>
        <v>0</v>
      </c>
      <c r="BH10" s="13" t="b">
        <f>IF($C9="Acro-A","Bon1Var_A",IF($C9="Acro-B","Bon1Var_B",IF($C9="Acro-C","Bon1Var_C",IF($C9="Acro-P","Bon1Var_P"))))</f>
        <v>0</v>
      </c>
      <c r="BI10" s="13">
        <f t="array" aca="1" ref="BI10" ca="1">IF(ISBLANK(K10), 0, IF(ISERROR(MATCH(TRUE, EXACT(K10, INDIRECT(AG10)), 0)), 0, INDEX(INDIRECT(BE10), MATCH(TRUE, EXACT(K10, INDIRECT(AG10)), 0))))</f>
        <v>0</v>
      </c>
      <c r="BJ10" s="13">
        <f t="array" aca="1" ref="BJ10" ca="1">IF(ISBLANK(L10), 0, IF(ISERROR(MATCH(TRUE, EXACT(L10, INDIRECT(AH10)), 0)), 0, INDEX(INDIRECT(BF10), MATCH(TRUE, EXACT(L10, INDIRECT(AH10)), 0))))</f>
        <v>0</v>
      </c>
      <c r="BK10" s="13">
        <f t="array" aca="1" ref="BK10" ca="1">IF(ISBLANK(O10), 0, IF(ISERROR(MATCH(TRUE, EXACT(O10, INDIRECT(AK10)), 0)), 0, INDEX(INDIRECT(BG10), MATCH(TRUE, EXACT(O10, INDIRECT(AK10)), 0))))</f>
        <v>0</v>
      </c>
      <c r="BL10" s="13">
        <f t="array" aca="1" ref="BL10" ca="1">IF(ISBLANK(P10), 0, IF(ISERROR(MATCH(TRUE, EXACT(P10, INDIRECT(AL10)), 0)), 0, INDEX(INDIRECT(BH10), MATCH(TRUE, EXACT(P10, INDIRECT(AL10)), 0))))</f>
        <v>0</v>
      </c>
      <c r="BM10" s="13" t="str">
        <f ca="1">IF(BI10=0,"ok",IF(BI10=BJ10,"no","ok"))</f>
        <v>ok</v>
      </c>
      <c r="BN10" s="13" t="str">
        <f ca="1">IF(BK10=0,"ok",IF(BK10=BL10,"no","ok"))</f>
        <v>ok</v>
      </c>
      <c r="BO10" s="13">
        <f t="shared" ref="BO10:BW10" si="5">IF(ISBLANK(AD10), 0, IF(ISERROR(MATCH(AD10, Requirements, 0)), 0, IF(INDEX(RequirementsOptional,MATCH(AD10, Requirements, 0))=0, "no", "ok")))</f>
        <v>0</v>
      </c>
      <c r="BP10" s="13">
        <f t="shared" si="5"/>
        <v>0</v>
      </c>
      <c r="BQ10" s="13">
        <f t="shared" si="5"/>
        <v>0</v>
      </c>
      <c r="BR10" s="13">
        <f t="shared" si="5"/>
        <v>0</v>
      </c>
      <c r="BS10" s="13">
        <f t="shared" si="5"/>
        <v>0</v>
      </c>
      <c r="BT10" s="13">
        <f t="shared" si="5"/>
        <v>0</v>
      </c>
      <c r="BU10" s="13">
        <f t="shared" si="5"/>
        <v>0</v>
      </c>
      <c r="BV10" s="13">
        <f t="shared" si="5"/>
        <v>0</v>
      </c>
      <c r="BW10" s="13">
        <f t="shared" si="5"/>
        <v>0</v>
      </c>
      <c r="BX10" s="13">
        <f t="shared" ref="BX10:CF10" si="6">IF(ISBLANK(AD10), 0, IF(ISERROR(MATCH(AD10, Requirements, 0)), 0, IF(INDEX(RequirementsMinimal, MATCH(AD10, Requirements, 0))=0, "no", "ok")))</f>
        <v>0</v>
      </c>
      <c r="BY10" s="13">
        <f t="shared" si="6"/>
        <v>0</v>
      </c>
      <c r="BZ10" s="13">
        <f t="shared" si="6"/>
        <v>0</v>
      </c>
      <c r="CA10" s="13">
        <f t="shared" si="6"/>
        <v>0</v>
      </c>
      <c r="CB10" s="13">
        <f t="shared" si="6"/>
        <v>0</v>
      </c>
      <c r="CC10" s="13">
        <f t="shared" si="6"/>
        <v>0</v>
      </c>
      <c r="CD10" s="13">
        <f t="shared" si="6"/>
        <v>0</v>
      </c>
      <c r="CE10" s="13">
        <f t="shared" si="6"/>
        <v>0</v>
      </c>
      <c r="CF10" s="13">
        <f t="shared" si="6"/>
        <v>0</v>
      </c>
      <c r="CG10" s="13">
        <f t="shared" ref="CG10:CO10" si="7">IF(AND(BX10="ok",ISBLANK(H10)),1,0)</f>
        <v>0</v>
      </c>
      <c r="CH10" s="13">
        <f t="shared" si="7"/>
        <v>0</v>
      </c>
      <c r="CI10" s="13">
        <f t="shared" si="7"/>
        <v>0</v>
      </c>
      <c r="CJ10" s="13">
        <f t="shared" si="7"/>
        <v>0</v>
      </c>
      <c r="CK10" s="13">
        <f t="shared" si="7"/>
        <v>0</v>
      </c>
      <c r="CL10" s="13">
        <f t="shared" si="7"/>
        <v>0</v>
      </c>
      <c r="CM10" s="13">
        <f t="shared" si="7"/>
        <v>0</v>
      </c>
      <c r="CN10" s="13">
        <f t="shared" si="7"/>
        <v>0</v>
      </c>
      <c r="CO10" s="13">
        <f t="shared" si="7"/>
        <v>0</v>
      </c>
      <c r="CP10" s="13" t="str">
        <f>IF(NOT(C9="SELECT TYPE"),RIGHT(C9,1),"")</f>
        <v/>
      </c>
      <c r="CQ10" s="13" t="str">
        <f ca="1">IF(BI10=0,"",CONCATENATE(CP10,"&amp;",BI10))</f>
        <v/>
      </c>
      <c r="CR10" s="13" t="str">
        <f ca="1">IF(BJ10=0,"",CONCATENATE(CP10,"&amp;",BJ10))</f>
        <v/>
      </c>
      <c r="CS10" s="13" t="str">
        <f ca="1">IF(LEN(CQ10)=0,"",COUNTIF($CQ$6:$CR$50,CQ10))</f>
        <v/>
      </c>
      <c r="CT10" s="13" t="str">
        <f ca="1">IF(LEN(CR10)=0,"",COUNTIF($CQ$6:$CR$50,CR10))</f>
        <v/>
      </c>
      <c r="CU10" s="13" t="str">
        <f ca="1">IF(U10&lt;=1,"",CONCATENATE(CP10,"&amp;",U10))</f>
        <v/>
      </c>
      <c r="CV10" s="13" t="str">
        <f ca="1">IF(LEN(CU10)=0,"",COUNTIF($CU$6:$CU$50,CU10))</f>
        <v/>
      </c>
      <c r="CW10" s="13" t="str">
        <f ca="1">IF(V10&lt;=1,"",CONCATENATE(CP10,"&amp;",V10))</f>
        <v/>
      </c>
      <c r="CX10" s="13" t="str">
        <f ca="1">IF(LEN(CW10)=0,"",COUNTIF($CW$6:$CW$50,CW10))</f>
        <v/>
      </c>
      <c r="CY10" s="13" t="str">
        <f ca="1">IF(AB10&lt;=1,"",CONCATENATE(CP10,"&amp;",AB10))</f>
        <v/>
      </c>
      <c r="CZ10" s="13" t="str">
        <f ca="1">IF(AC10&lt;=1,"",CONCATENATE(CP10,"&amp;",AC10))</f>
        <v/>
      </c>
      <c r="DA10" s="13" t="str">
        <f ca="1">IF(LEN(CY10)=0,"",COUNTIF($CY$6:$CZ$50,CY10))</f>
        <v/>
      </c>
      <c r="DB10" s="13" t="str">
        <f ca="1">IF(LEN(CZ10)=0,"",COUNTIF($CY$6:$CZ$50,CZ10))</f>
        <v/>
      </c>
      <c r="DC10" s="13">
        <f ca="1">IF(LEN(CS10)=0,0,IF(CS10&gt;1,1,0))</f>
        <v>0</v>
      </c>
      <c r="DD10" s="13">
        <f ca="1">IF(LEN(CT10)=0,0,IF(CT10&gt;1,1,0))</f>
        <v>0</v>
      </c>
      <c r="DE10" s="13">
        <f ca="1">IF(LEN(CV10)=0,0,IF(CV10&gt;1,1,0))</f>
        <v>0</v>
      </c>
      <c r="DF10" s="13">
        <f ca="1">IF(LEN(CX10)=0,0,IF(CX10&gt;1,1,0))</f>
        <v>0</v>
      </c>
      <c r="DG10" s="13">
        <f ca="1">IF(LEN(DA10)=0,0,IF(DA10&gt;1,1,0))</f>
        <v>0</v>
      </c>
      <c r="DH10" s="13">
        <f ca="1">IF(LEN(DB10)=0,0,IF(DB10&gt;1,1,0))</f>
        <v>0</v>
      </c>
      <c r="DI10" s="13" t="b">
        <f>IF(CP10="A",IF(OR(DC10&gt;0,DD10&gt;0),1,0),IF(CP10="B",IF(OR(DE10&gt;0,DF10&gt;0),1,0),IF(CP10="C",IF(DE10&gt;0,1,0),IF(CP10="P",IF(OR(DC10&gt;0,DD10&gt;0,DE10&gt;0,DF10&gt;0,DG10&gt;0,DH10&gt;0),1,0)))))</f>
        <v>0</v>
      </c>
      <c r="DJ10" s="13" t="str">
        <f>IF(DI10&gt;0,CONCATENATE("This acro violates the non-repetitive rule for group ",CP10),"non repeated acro")</f>
        <v xml:space="preserve">This acro violates the non-repetitive rule for group </v>
      </c>
      <c r="DK10" s="29">
        <f>IF(OR(ISBLANK(I10),ISBLANK(M10)),1,IF(ISNA(IF(CP10="B", INDEX(Rest_Con_Rot_B, MATCH(I10, INDEX(Rest_Con_Rot_B, 0, 1), 0), MATCH(M10, INDEX(Rest_Con_Rot_B, 1, 0), 0)), 1)), 0, IF(CP10="B", INDEX(Rest_Con_Rot_B, MATCH(I10, INDEX(Rest_Con_Rot_B, 0, 1), 0), MATCH(M10, INDEX(Rest_Con_Rot_B, 1, 0), 0)), 1)))</f>
        <v>1</v>
      </c>
      <c r="DL10" s="29">
        <f>IF(OR(ISBLANK(M10),ISBLANK(H10)),1,IF(ISNA(IF(CP10="P", INDEX(Rest_Cons_Rot_P, MATCH(H10, INDEX(Rest_Cons_Rot_P, 0, 1), 0), MATCH(M10, INDEX(Rest_Cons_Rot_P, 1, 0), 0)), 1)), 0, IF(CP10="P", INDEX(Rest_Cons_Rot_P, MATCH(H10, INDEX(Rest_Cons_Rot_P, 0, 1), 0), MATCH(M10, INDEX(Rest_Cons_Rot_P, 1, 0), 0)), 1)))</f>
        <v>1</v>
      </c>
      <c r="DM10" s="29">
        <f>IF(OR(ISBLANK(M10),ISBLANK(H10)),1,IF(ISNA(IF(CP10="C",INDEX(Rest_Cons_Rot_C,MATCH(H10,INDEX(Rest_Cons_Rot_C,0,1),0),MATCH(M10,INDEX(Rest_Cons_Rot_C,1,0),0)),1)),0,IF(CP10="C",INDEX(Rest_Cons_Rot_C,MATCH(H10,INDEX(Rest_Cons_Rot_C,0,1),0),MATCH(M10,INDEX(Rest_Cons_Rot_C,1,0),0)),1)))</f>
        <v>1</v>
      </c>
      <c r="DN10" s="29">
        <f>IF(OR(ISBLANK(H10),ISBLANK(I10)),1,IF(ISNA(IF(CP10="B", INDEX(Rest_Cons_Con_B, MATCH(H10, INDEX(Rest_Cons_Con_B, 0, 1), 0), MATCH(I10, INDEX(Rest_Cons_Con_B, 1, 0), 0)), 1)), 0, IF(CP10="B", INDEX(Rest_Cons_Con_B, MATCH(H10, INDEX(Rest_Cons_Con_B, 0, 1), 0), MATCH(I10, INDEX(Rest_Cons_Con_B, 1, 0), 0)), 1)))</f>
        <v>1</v>
      </c>
      <c r="DO10" s="29">
        <f>IF(OR(ISBLANK(H10),ISBLANK(I10)),1,IF(ISNA(IF(CP10="P", INDEX(Rest_Cons_Con_P, MATCH(H10, INDEX(Rest_Cons_Con_P, 0, 1), 0), MATCH(I10, INDEX(Rest_Cons_Con_P, 1, 0), 0)), 1)), 0, IF(CP10="P", INDEX(Rest_Cons_Con_P, MATCH(H10, INDEX(Rest_Cons_Con_P, 0, 1), 0), MATCH(I10, INDEX(Rest_Cons_Con_P, 1, 0), 0)), 1)))</f>
        <v>1</v>
      </c>
      <c r="DP10" s="263" t="str">
        <f>IF(CP10="B", IF(DK10=0, "incompatible rotation with connection", IF(DN10=0, "incompatible construction with connection", EI10)), IF(CP10="P", IF(DL10=0, "incompatible rotation with construction", IF(DO10=0,"incompatible construction with connection",EI10)), IF(CP10="C", IF(DM10=0, "incompatible rotation of the base with construction", EI10), EI10)))</f>
        <v>compatible</v>
      </c>
      <c r="DQ10" s="263" t="str">
        <f>IFERROR(INDEX('Bonus Compat.'!D:D, MATCH($O10, 'Bonus Compat.'!$B:$B, 0)),"")</f>
        <v/>
      </c>
      <c r="DR10" s="263" t="str">
        <f>IFERROR(INDEX('Bonus Compat.'!E:E, MATCH($O10, 'Bonus Compat.'!$B:$B, 0)),"")</f>
        <v/>
      </c>
      <c r="DS10" s="263" t="str">
        <f>IFERROR(INDEX('Bonus Compat.'!F:F, MATCH($O10, 'Bonus Compat.'!$B:$B, 0)),"")</f>
        <v/>
      </c>
      <c r="DT10" s="263" t="str">
        <f>IFERROR(INDEX('Bonus Compat.'!G:G, MATCH($O10, 'Bonus Compat.'!$B:$B, 0)),"")</f>
        <v/>
      </c>
      <c r="DU10" s="263" t="str">
        <f>IFERROR(INDEX('Bonus Compat.'!H:H, MATCH($O10, 'Bonus Compat.'!$B:$B, 0)),"")</f>
        <v/>
      </c>
      <c r="DV10" s="263" t="str">
        <f>IFERROR(INDEX('Bonus Compat.'!I:I, MATCH($O10, 'Bonus Compat.'!$B:$B, 0)),"")</f>
        <v/>
      </c>
      <c r="DW10" s="263" t="str">
        <f>IFERROR(INDEX('Bonus Compat.'!J:J, MATCH($O10, 'Bonus Compat.'!$B:$B, 0)),"")</f>
        <v/>
      </c>
      <c r="DX10" s="263" t="str">
        <f>IFERROR(INDEX('Bonus Compat.'!D:D, MATCH($P10, 'Bonus Compat.'!$B:$B, 0)),"")</f>
        <v/>
      </c>
      <c r="DY10" s="263" t="str">
        <f>IFERROR(INDEX('Bonus Compat.'!E:E, MATCH($P10, 'Bonus Compat.'!$B:$B, 0)),"")</f>
        <v/>
      </c>
      <c r="DZ10" s="263" t="str">
        <f>IFERROR(INDEX('Bonus Compat.'!F:F, MATCH($P10, 'Bonus Compat.'!$B:$B, 0)),"")</f>
        <v/>
      </c>
      <c r="EA10" s="263" t="str">
        <f>IFERROR(INDEX('Bonus Compat.'!G:G, MATCH($P10, 'Bonus Compat.'!$B:$B, 0)),"")</f>
        <v/>
      </c>
      <c r="EB10" s="263" t="str">
        <f>IFERROR(INDEX('Bonus Compat.'!H:H, MATCH($P10, 'Bonus Compat.'!$B:$B, 0)),"")</f>
        <v/>
      </c>
      <c r="EC10" s="263" t="str">
        <f>IFERROR(INDEX('Bonus Compat.'!I:I, MATCH($P10, 'Bonus Compat.'!$B:$B, 0)),"")</f>
        <v/>
      </c>
      <c r="ED10" s="263" t="str">
        <f>IFERROR(INDEX('Bonus Compat.'!J:J, MATCH($P10, 'Bonus Compat.'!$B:$B, 0)),"")</f>
        <v/>
      </c>
      <c r="EE10" s="263" cm="1">
        <f t="array" ref="EE10">IF(COUNTIF(DQ10:DW10, "") = COLUMNS(DQ10:DW10), 1, --(SUMPRODUCT(--ISNUMBER(MATCH(DQ10:DW10, $H10:$P10, 0)), --(DQ10:DW10&lt;&gt;"")) &gt; 0))</f>
        <v>1</v>
      </c>
      <c r="EF10" s="263" cm="1">
        <f t="array" ref="EF10">IF(COUNTIF(DX10:ED10,"")=COLUMNS(DX10:ED10),1,--(SUMPRODUCT(--ISNUMBER(MATCH(DX10:ED10,$H10:$P10,0)),--(DX10:ED10&lt;&gt;""))&gt;0))</f>
        <v>1</v>
      </c>
      <c r="EG10" s="263" t="str">
        <f>IF(EE10=0,IFERROR(INDEX('Bonus Compat.'!C:C,MATCH($O10,'Bonus Compat.'!$B:$B,0)),""),IF(EF10=0,IFERROR(INDEX('Bonus Compat.'!C:C,MATCH($P10,'Bonus Compat.'!$B:$B,0)),""),""))</f>
        <v/>
      </c>
      <c r="EH10" s="263" t="str">
        <f>IF(EE10=0,O10,IF(EF10=0,P10,""))</f>
        <v/>
      </c>
      <c r="EI10" s="263" t="str">
        <f>IF(OR(EE10=0,EF10=0),"Bonus "&amp;EH10&amp;" not compatible with "&amp;EG10&amp;" "&amp;H10,"compatible")</f>
        <v>compatible</v>
      </c>
    </row>
    <row r="11" spans="1:139" ht="15.75" customHeight="1" x14ac:dyDescent="0.35">
      <c r="B11" s="307"/>
      <c r="C11" s="310"/>
      <c r="D11" s="328"/>
      <c r="E11" s="296"/>
      <c r="F11" s="304"/>
      <c r="G11" s="147" t="s">
        <v>145</v>
      </c>
      <c r="H11" s="213" t="str">
        <f t="array" aca="1" ref="H11" ca="1">IF(OR(ISBLANK(H10),H10="N/A"),"",IF(ISERROR(INDEX(INDIRECT(AV10), MATCH(TRUE, EXACT(H10, INDIRECT(AD10)), 0))),0,INDEX(INDIRECT(AV10), MATCH(TRUE, EXACT(H10, INDIRECT(AD10)), 0))))</f>
        <v/>
      </c>
      <c r="I11" s="214" t="str">
        <f t="array" aca="1" ref="I11" ca="1">IF(OR(ISBLANK(I10),I10="N/A"),"",IF(ISERROR(INDEX(INDIRECT(AW10), MATCH(TRUE, EXACT(I10, INDIRECT(AE10)), 0))),0,INDEX(INDIRECT(AW10), MATCH(TRUE, EXACT(I10, INDIRECT(AE10)), 0))))</f>
        <v/>
      </c>
      <c r="J11" s="214" t="str">
        <f t="array" aca="1" ref="J11" ca="1">IF(OR(ISBLANK(J10),J10="N/A"),"",IF(ISERROR(INDEX(INDIRECT(AX10), MATCH(TRUE, EXACT(J10, INDIRECT(AF10)), 0))),0,INDEX(INDIRECT(AX10), MATCH(TRUE, EXACT(J10, INDIRECT(AF10)), 0))))</f>
        <v/>
      </c>
      <c r="K11" s="214" t="str">
        <f t="array" aca="1" ref="K11" ca="1">IF(OR(ISBLANK(K10),K10="N/A"),"",IF(ISERROR(INDEX(INDIRECT(AY10), MATCH(TRUE, EXACT(K10, INDIRECT(AG10)), 0))),0,INDEX(INDIRECT(AY10), MATCH(TRUE, EXACT(K10, INDIRECT(AG10)), 0))))</f>
        <v/>
      </c>
      <c r="L11" s="214" t="str">
        <f t="array" aca="1" ref="L11" ca="1">IF(OR(ISBLANK(L10),L10="N/A"),"",IF(ISERROR(INDEX(INDIRECT(AZ10), MATCH(TRUE, EXACT(L10, INDIRECT(AH10)), 0))),0,INDEX(INDIRECT(AZ10), MATCH(TRUE, EXACT(L10, INDIRECT(AH10)), 0))))</f>
        <v/>
      </c>
      <c r="M11" s="214" t="str">
        <f t="array" aca="1" ref="M11" ca="1">IF(OR(ISBLANK(M10),M10="N/A"),"",IF(ISERROR(INDEX(INDIRECT(BA10), MATCH(TRUE, EXACT(M10, INDIRECT(AI10)), 0))),0,INDEX(INDIRECT(BA10), MATCH(TRUE, EXACT(M10, INDIRECT(AI10)), 0))))</f>
        <v/>
      </c>
      <c r="N11" s="214" t="str">
        <f t="array" aca="1" ref="N11" ca="1">IF(OR(ISBLANK(N10),N10="N/A"),"",IF(ISERROR(INDEX(INDIRECT(BB10), MATCH(TRUE, EXACT(N10, INDIRECT(AJ10)), 0))),0,INDEX(INDIRECT(BB10), MATCH(TRUE, EXACT(N10, INDIRECT(AJ10)), 0))))</f>
        <v/>
      </c>
      <c r="O11" s="214" t="str">
        <f t="array" aca="1" ref="O11" ca="1">IF(OR(ISBLANK(O10),O10="N/A"),"",IF(ISERROR(INDEX(INDIRECT(BC10), MATCH(TRUE, EXACT(O10, INDIRECT(AK10)), 0))),0,INDEX(INDIRECT(BC10), MATCH(TRUE, EXACT(O10, INDIRECT(AK10)), 0))))</f>
        <v/>
      </c>
      <c r="P11" s="215" t="str">
        <f t="array" aca="1" ref="P11" ca="1">IF(OR(ISBLANK(P10),P10="N/A"),"",IF(ISERROR(INDEX(INDIRECT(BD10), MATCH(TRUE, EXACT(P10, INDIRECT(AL10)), 0))),0,INDEX(INDIRECT(BD10), MATCH(TRUE, EXACT(P10, INDIRECT(AL10)), 0))))</f>
        <v/>
      </c>
      <c r="Q11" s="314" t="str">
        <f>IF(D9="valid acro",SUM(H11:P11),IF(D9="select an acro type","select type first","correct error(s)"))</f>
        <v>correct error(s)</v>
      </c>
      <c r="R11" s="316" t="str">
        <f>IF(D9="valid acro",Q11+0.5,IF(D9="select an acro type","select type first","correct error(s)"))</f>
        <v>correct error(s)</v>
      </c>
      <c r="T11" s="14"/>
      <c r="U11" s="14"/>
      <c r="V11" s="14"/>
      <c r="W11" s="14"/>
      <c r="X11" s="14"/>
      <c r="Y11" s="14"/>
      <c r="Z11" s="14"/>
      <c r="AA11" s="14"/>
      <c r="AB11" s="14"/>
      <c r="AC11" s="14"/>
      <c r="AD11" s="13"/>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CP11" s="13"/>
      <c r="CQ11" s="13"/>
      <c r="CR11" s="13"/>
      <c r="CS11" s="13"/>
      <c r="CT11" s="13"/>
      <c r="CU11" s="13"/>
      <c r="CV11" s="13"/>
      <c r="CW11" s="13"/>
      <c r="CX11" s="13"/>
      <c r="CY11" s="13"/>
      <c r="CZ11" s="13"/>
      <c r="DA11" s="13"/>
      <c r="DB11" s="13"/>
      <c r="DC11" s="13"/>
      <c r="DD11" s="13"/>
      <c r="DE11" s="13"/>
      <c r="DF11" s="13"/>
      <c r="DG11" s="13"/>
      <c r="DH11" s="13"/>
      <c r="DI11" s="13"/>
      <c r="DJ11" s="13"/>
      <c r="DK11" s="29"/>
      <c r="DL11" s="29"/>
      <c r="DM11" s="29"/>
      <c r="DN11" s="29"/>
      <c r="DO11" s="29"/>
      <c r="DP11" s="263"/>
    </row>
    <row r="12" spans="1:139" ht="42.75" customHeight="1" x14ac:dyDescent="0.35">
      <c r="B12" s="307"/>
      <c r="C12" s="310"/>
      <c r="D12" s="328"/>
      <c r="E12" s="296"/>
      <c r="F12" s="304"/>
      <c r="G12" s="148" t="s">
        <v>146</v>
      </c>
      <c r="H12" s="64" t="str">
        <f t="array" aca="1" ref="H12" ca="1">IF(OR(ISBLANK(H10),H10="N/A"),"",IF(ISERROR(INDEX(INDIRECT(AM10), MATCH(TRUE, EXACT(H10, INDIRECT(AD10)), 0))),"",INDEX(INDIRECT(AM10), MATCH(TRUE, EXACT(H10, INDIRECT(AD10)), 0))))</f>
        <v/>
      </c>
      <c r="I12" s="68" t="str">
        <f t="array" aca="1" ref="I12" ca="1">IF(OR(ISBLANK(I10),I10="N/A"),"",IF(ISERROR(INDEX(INDIRECT(AN10), MATCH(TRUE, EXACT(I10, INDIRECT(AE10)), 0))),"",INDEX(INDIRECT(AN10), MATCH(TRUE, EXACT(I10, INDIRECT(AE10)), 0))))</f>
        <v/>
      </c>
      <c r="J12" s="68" t="str">
        <f t="array" aca="1" ref="J12" ca="1">IF(OR(ISBLANK(J10),J10="N/A"),"",IF(ISERROR(INDEX(INDIRECT(AO10), MATCH(TRUE, EXACT(J10, INDIRECT(AF10)), 0))),"",INDEX(INDIRECT(AO10), MATCH(TRUE, EXACT(J10, INDIRECT(AF10)), 0))))</f>
        <v/>
      </c>
      <c r="K12" s="68" t="str">
        <f t="array" aca="1" ref="K12" ca="1">IF(OR(ISBLANK(K10),K10="N/A"),"",IF(ISERROR(INDEX(INDIRECT(AP10), MATCH(TRUE, EXACT(K10, INDIRECT(AG10)), 0))),"",INDEX(INDIRECT(AP10), MATCH(TRUE, EXACT(K10, INDIRECT(AG10)), 0))))</f>
        <v/>
      </c>
      <c r="L12" s="68" t="str">
        <f t="array" aca="1" ref="L12" ca="1">IF(OR(ISBLANK(L10),L10="N/A"),"",IF(ISERROR(INDEX(INDIRECT(AQ10), MATCH(TRUE, EXACT(L10, INDIRECT(AH10)), 0))),"",INDEX(INDIRECT(AQ10), MATCH(TRUE, EXACT(L10, INDIRECT(AH10)), 0))))</f>
        <v/>
      </c>
      <c r="M12" s="68" t="str">
        <f t="array" aca="1" ref="M12" ca="1">IF(OR(ISBLANK(M10),M10="N/A"),"",IF(ISERROR(INDEX(INDIRECT(AR10), MATCH(TRUE, EXACT(M10, INDIRECT(AI10)), 0))),"",INDEX(INDIRECT(AR10), MATCH(TRUE, EXACT(M10, INDIRECT(AI10)), 0))))</f>
        <v/>
      </c>
      <c r="N12" s="68" t="str">
        <f t="array" aca="1" ref="N12" ca="1">IF(OR(ISBLANK(N10),N10="N/A"),"",IF(ISERROR(INDEX(INDIRECT(AS10), MATCH(TRUE, EXACT(N10, INDIRECT(AJ10)), 0))),"",INDEX(INDIRECT(AS10), MATCH(TRUE, EXACT(N10, INDIRECT(AJ10)), 0))))</f>
        <v/>
      </c>
      <c r="O12" s="68" t="str">
        <f t="array" aca="1" ref="O12" ca="1">IF(OR(ISBLANK(O10),O10="N/A"),"",IF(ISERROR(INDEX(INDIRECT(AT10), MATCH(TRUE, EXACT(O10, INDIRECT(AK10)), 0))),"",INDEX(INDIRECT(AT10), MATCH(TRUE, EXACT(O10, INDIRECT(AK10)), 0))))</f>
        <v/>
      </c>
      <c r="P12" s="69" t="str">
        <f t="array" aca="1" ref="P12" ca="1">IF(OR(ISBLANK(P10),P10="N/A"),"",IF(ISERROR(INDEX(INDIRECT(AU10), MATCH(TRUE, EXACT(P10, INDIRECT(AL10)), 0))),"",INDEX(INDIRECT(AU10), MATCH(TRUE, EXACT(P10, INDIRECT(AL10)), 0))))</f>
        <v/>
      </c>
      <c r="Q12" s="315"/>
      <c r="R12" s="317"/>
      <c r="T12" s="14"/>
      <c r="U12" s="13"/>
      <c r="V12" s="13"/>
      <c r="W12" s="13"/>
      <c r="X12" s="13"/>
      <c r="Y12" s="14"/>
      <c r="Z12" s="14"/>
      <c r="AA12" s="14"/>
      <c r="AB12" s="14"/>
      <c r="AC12" s="14"/>
      <c r="AD12" s="13"/>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CP12" s="13"/>
      <c r="CQ12" s="13"/>
      <c r="CR12" s="13"/>
      <c r="CS12" s="13"/>
      <c r="CT12" s="13"/>
      <c r="CU12" s="13"/>
      <c r="CV12" s="13"/>
      <c r="CW12" s="13"/>
      <c r="CX12" s="13"/>
      <c r="CY12" s="13"/>
      <c r="CZ12" s="13"/>
      <c r="DA12" s="13"/>
      <c r="DB12" s="13"/>
      <c r="DC12" s="13"/>
      <c r="DD12" s="13"/>
      <c r="DE12" s="13"/>
      <c r="DF12" s="13"/>
      <c r="DG12" s="13"/>
      <c r="DH12" s="13"/>
      <c r="DI12" s="13"/>
      <c r="DJ12" s="13"/>
      <c r="DK12" s="29"/>
      <c r="DL12" s="29"/>
      <c r="DM12" s="29"/>
      <c r="DN12" s="29"/>
      <c r="DO12" s="29"/>
      <c r="DP12" s="263"/>
    </row>
    <row r="13" spans="1:139" ht="32.15" customHeight="1" thickBot="1" x14ac:dyDescent="0.4">
      <c r="B13" s="306">
        <v>3</v>
      </c>
      <c r="C13" s="309"/>
      <c r="D13" s="327" t="str">
        <f>IF(T14=1,"Select acro group first",IF(SUM(U14:AC14)&gt;0,"Code(s) mismatch with acro group",IF(SUM(CG14:CO14)&gt;0,"Missing minimal component(s)",IF(BM14="no","Position 2 must be different than position 1",IF(BN14="no","These bonuses can't be declared together","Valid acro")))))</f>
        <v>Select acro group first</v>
      </c>
      <c r="E13" s="295" t="str">
        <f>IF(OR(D13="Select acro group first",D13="Missing minimal component(s)"),"",DP14)</f>
        <v/>
      </c>
      <c r="F13" s="303" t="str">
        <f>IF(D13="Valid acro",DJ14,"")</f>
        <v/>
      </c>
      <c r="G13" s="146" t="s">
        <v>76</v>
      </c>
      <c r="H13" s="4" t="s">
        <v>77</v>
      </c>
      <c r="I13" s="5" t="s">
        <v>78</v>
      </c>
      <c r="J13" s="5" t="s">
        <v>79</v>
      </c>
      <c r="K13" s="5" t="s">
        <v>80</v>
      </c>
      <c r="L13" s="6" t="s">
        <v>81</v>
      </c>
      <c r="M13" s="7" t="s">
        <v>82</v>
      </c>
      <c r="N13" s="7" t="s">
        <v>83</v>
      </c>
      <c r="O13" s="5" t="s">
        <v>84</v>
      </c>
      <c r="P13" s="8" t="s">
        <v>85</v>
      </c>
      <c r="Q13" s="67" t="s">
        <v>86</v>
      </c>
      <c r="R13" s="65" t="s">
        <v>87</v>
      </c>
      <c r="T13" s="14"/>
      <c r="U13" s="13"/>
      <c r="V13" s="13"/>
      <c r="W13" s="13"/>
      <c r="X13" s="13"/>
      <c r="Y13" s="14"/>
      <c r="Z13" s="14"/>
      <c r="AA13" s="14"/>
      <c r="AB13" s="14"/>
      <c r="AC13" s="14"/>
      <c r="AD13" s="13"/>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CP13" s="13"/>
      <c r="CQ13" s="13"/>
      <c r="CR13" s="13"/>
      <c r="CS13" s="13"/>
      <c r="CT13" s="13"/>
      <c r="CU13" s="13"/>
      <c r="CV13" s="13"/>
      <c r="CW13" s="13"/>
      <c r="CX13" s="13"/>
      <c r="CY13" s="13"/>
      <c r="CZ13" s="13"/>
      <c r="DA13" s="13"/>
      <c r="DB13" s="13"/>
      <c r="DC13" s="13"/>
      <c r="DD13" s="13"/>
      <c r="DE13" s="13"/>
      <c r="DF13" s="13"/>
      <c r="DG13" s="13"/>
      <c r="DH13" s="13"/>
      <c r="DI13" s="13"/>
      <c r="DJ13" s="13"/>
      <c r="DK13" s="29"/>
      <c r="DL13" s="29"/>
      <c r="DM13" s="29"/>
      <c r="DN13" s="29"/>
      <c r="DO13" s="29"/>
      <c r="DP13" s="263"/>
    </row>
    <row r="14" spans="1:139" ht="14.15" customHeight="1" x14ac:dyDescent="0.35">
      <c r="B14" s="307"/>
      <c r="C14" s="310"/>
      <c r="D14" s="328"/>
      <c r="E14" s="296"/>
      <c r="F14" s="304"/>
      <c r="G14" s="147" t="s">
        <v>144</v>
      </c>
      <c r="H14" s="10"/>
      <c r="I14" s="11"/>
      <c r="J14" s="11"/>
      <c r="K14" s="11"/>
      <c r="L14" s="11"/>
      <c r="M14" s="11"/>
      <c r="N14" s="11"/>
      <c r="O14" s="11"/>
      <c r="P14" s="12"/>
      <c r="Q14" s="312" t="str">
        <f>IF(D13="valid acro",CONCATENATE(CP14,"-",H14,IF(I14="","",CONCATENATE("-",I14)),IF(J14="","",CONCATENATE("-",J14)),CONCATENATE("-",K14),IF(L14="","",CONCATENATE("/",L14)),IF(M14="","",CONCATENATE("-",M14)),IF(N14="","",CONCATENATE("-",N14)),IF(O14="","",CONCATENATE("-",O14)),IF(P14="","",CONCATENATE("/",P14))),"")</f>
        <v/>
      </c>
      <c r="R14" s="330"/>
      <c r="T14" s="13">
        <f>IF(OR(ISBLANK(C13),C13="SELECT ACRO GROUP"),1,IF(OR(C13="acro-a",C13="acro-b",C13="acro-c",C13="acro-p"),0))</f>
        <v>1</v>
      </c>
      <c r="U14" s="13">
        <f ca="1">IF(ISBLANK(H14),0,IF(ISERROR(MATCH(H14, INDIRECT(AD14), 0)), 1, INDEX(INDIRECT(AD14), MATCH(H14, INDIRECT(AD14), 0))))</f>
        <v>0</v>
      </c>
      <c r="V14" s="13">
        <f t="shared" ref="V14:AC14" ca="1" si="8">IF(ISBLANK(I14), 0, IF(ISERROR(MATCH(I14, INDIRECT(AE14), 0)), 1, INDEX(INDIRECT(AE14), MATCH(I14, INDIRECT(AE14), 0))))</f>
        <v>0</v>
      </c>
      <c r="W14" s="13">
        <f t="shared" ca="1" si="8"/>
        <v>0</v>
      </c>
      <c r="X14" s="13">
        <f t="shared" ca="1" si="8"/>
        <v>0</v>
      </c>
      <c r="Y14" s="13">
        <f t="shared" ca="1" si="8"/>
        <v>0</v>
      </c>
      <c r="Z14" s="13">
        <f t="shared" ca="1" si="8"/>
        <v>0</v>
      </c>
      <c r="AA14" s="13">
        <f t="shared" ca="1" si="8"/>
        <v>0</v>
      </c>
      <c r="AB14" s="13">
        <f t="shared" ca="1" si="8"/>
        <v>0</v>
      </c>
      <c r="AC14" s="13">
        <f t="shared" ca="1" si="8"/>
        <v>0</v>
      </c>
      <c r="AD14" s="13" t="b">
        <f>IF($C13="Acro-A","Cons_A",IF($C13="Acro-B","Cons_B",IF($C13="Acro-C","Cons_C",IF($C13="Acro-P","Cons_P"))))</f>
        <v>0</v>
      </c>
      <c r="AE14" s="13" t="b">
        <f>IF($C13="Acro-A","Conn_A",IF($C13="Acro-B","Conn_B",IF($C13="Acro-C","Conn_C",IF($C13="Acro-P","Conn_P"))))</f>
        <v>0</v>
      </c>
      <c r="AF14" s="13" t="b">
        <f>IF($C13="Acro-A","Dir_A",IF($C13="Acro-B","Dir_B",IF($C13="Acro-C","Dir_C",IF($C13="Acro-P","Dir_P"))))</f>
        <v>0</v>
      </c>
      <c r="AG14" s="13" t="b">
        <f>IF($C13="Acro-A","Pos1_A",IF($C13="Acro-B","Pos1_B",IF($C13="Acro-C","Pos1_C",IF($C13="Acro-P","Pos1_P"))))</f>
        <v>0</v>
      </c>
      <c r="AH14" s="13" t="b">
        <f>IF($C13="Acro-A","Pos2_A",IF($C13="Acro-B","Pos2_B",IF($C13="Acro-C","Pos2_C",IF($C13="Acro-P","Pos2_P"))))</f>
        <v>0</v>
      </c>
      <c r="AI14" s="13" t="b">
        <f>IF($C13="Acro-A","RotB_A",IF($C13="Acro-B","RotB_B",IF($C13="Acro-C","RotB_C",IF($C13="Acro-P","RotB_P"))))</f>
        <v>0</v>
      </c>
      <c r="AJ14" s="13" t="b">
        <f>IF($C13="Acro-A","Rot_A",IF($C13="Acro-B","Rot_B",IF($C13="Acro-C","Rot_C",IF($C13="Acro-P","Rot_P"))))</f>
        <v>0</v>
      </c>
      <c r="AK14" s="13" t="b">
        <f>IF($C13="Acro-A","Bon1_A",IF($C13="Acro-B","Bon1_B",IF($C13="Acro-C","Bon1_C",IF($C13="Acro-P","Bon1_P"))))</f>
        <v>0</v>
      </c>
      <c r="AL14" s="13" t="b">
        <f>IF($C13="Acro-A","Bon1_A",IF($C13="Acro-B","Bon1_B",IF($C13="Acro-C","Bon1_C",IF($C13="Acro-P","Bon1_P"))))</f>
        <v>0</v>
      </c>
      <c r="AM14" s="13" t="b">
        <f>IF($C13="Acro-A","ConsNot_A",IF($C13="Acro-B","ConsNot_B",IF($C13="Acro-C","ConsNot_C",IF($C13="Acro-P","ConsNot_P"))))</f>
        <v>0</v>
      </c>
      <c r="AN14" s="13" t="b">
        <f>IF($C13="Acro-A","ConnNot_A",IF($C13="Acro-B","ConnNot_B",IF($C13="Acro-C","ConnNot_C",IF($C13="Acro-P","ConnNot_P"))))</f>
        <v>0</v>
      </c>
      <c r="AO14" s="13" t="b">
        <f>IF($C13="Acro-A","DirNot_A",IF($C13="Acro-B","DirNot_B",IF($C13="Acro-C","DirNot_C",IF($C13="Acro-P","DirNot_P"))))</f>
        <v>0</v>
      </c>
      <c r="AP14" s="13" t="b">
        <f>IF($C13="Acro-A","Pos1Not_A",IF($C13="Acro-B","Pos1Not_B",IF($C13="Acro-C","Pos1Not_C",IF($C13="Acro-P","Pos1Not_P"))))</f>
        <v>0</v>
      </c>
      <c r="AQ14" s="13" t="b">
        <f>IF($C13="Acro-A","Pos2Not_A",IF($C13="Acro-B","Pos2Not_B",IF($C13="Acro-C","Pos2Not_C",IF($C13="Acro-P","Pos2Not_P"))))</f>
        <v>0</v>
      </c>
      <c r="AR14" s="13" t="b">
        <f>IF($C13="Acro-A","RotBNot_A",IF($C13="Acro-B","RotBNot_B",IF($C13="Acro-C","RotBNot_C",IF($C13="Acro-P","RotBNot_P"))))</f>
        <v>0</v>
      </c>
      <c r="AS14" s="13" t="b">
        <f>IF($C13="Acro-A","RotNot_A",IF($C13="Acro-B","RotNot_B",IF($C13="Acro-C","RotNot_C",IF($C13="Acro-P","RotNot_P"))))</f>
        <v>0</v>
      </c>
      <c r="AT14" s="13" t="b">
        <f>IF($C13="Acro-A","Bon1Not_A",IF($C13="Acro-B","Bon1Not_B",IF($C13="Acro-C","Bon1Not_C",IF($C13="Acro-P","Bon1Not_P"))))</f>
        <v>0</v>
      </c>
      <c r="AU14" s="13" t="b">
        <f>IF($C13="Acro-A","Bon1Not_A",IF($C13="Acro-B","Bon1Not_B",IF($C13="Acro-C","Bon1Not_C",IF($C13="Acro-P","Bon1Not_P"))))</f>
        <v>0</v>
      </c>
      <c r="AV14" s="13" t="b">
        <f>IF($C13="Acro-A","ConsDD_A",IF($C13="Acro-B","ConsDD_B",IF($C13="Acro-C","ConsDD_C",IF($C13="Acro-P","ConsDD_P"))))</f>
        <v>0</v>
      </c>
      <c r="AW14" s="13" t="b">
        <f>IF($C13="Acro-A","ConnDD_A",IF($C13="Acro-B","ConnDD_B",IF($C13="Acro-C","ConnDD_C",IF($C13="Acro-P","ConnDD_P"))))</f>
        <v>0</v>
      </c>
      <c r="AX14" s="13" t="b">
        <f>IF($C13="Acro-A","DirDD_A",IF($C13="Acro-B","DirDD_B",IF($C13="Acro-C","DirDD_C",IF($C13="Acro-P","DirDD_P"))))</f>
        <v>0</v>
      </c>
      <c r="AY14" s="13" t="b">
        <f>IF($C13="Acro-A","Pos1DD_A",IF($C13="Acro-B","Pos1DD_B",IF($C13="Acro-C","Pos1DD_C",IF($C13="Acro-P","Pos1DD_P"))))</f>
        <v>0</v>
      </c>
      <c r="AZ14" s="13" t="b">
        <f>IF($C13="Acro-A","Pos2DD_A",IF($C13="Acro-B","Pos2DD_B",IF($C13="Acro-C","Pos2DD_C",IF($C13="Acro-P","Pos2DD_P"))))</f>
        <v>0</v>
      </c>
      <c r="BA14" s="13" t="b">
        <f>IF($C13="Acro-A","RotBDD_A",IF($C13="Acro-B","RotBDD_B",IF($C13="Acro-C","RotBDD_C",IF($C13="Acro-P","RotBDD_P"))))</f>
        <v>0</v>
      </c>
      <c r="BB14" s="13" t="b">
        <f>IF($C13="Acro-A","RotDD_A",IF($C13="Acro-B","RotDD_B",IF($C13="Acro-C","RotDD_C",IF($C13="Acro-P","RotDD_P"))))</f>
        <v>0</v>
      </c>
      <c r="BC14" s="13" t="b">
        <f>IF($C13="Acro-A","Bon1DD_A",IF($C13="Acro-B","Bon1DD_B",IF($C13="Acro-C","Bon1DD_C",IF($C13="Acro-P","Bon1DD_P"))))</f>
        <v>0</v>
      </c>
      <c r="BD14" s="13" t="b">
        <f>IF($C13="Acro-A","Bon1DD_A",IF($C13="Acro-B","Bon1DD_B",IF($C13="Acro-C","Bon1DD_C",IF($C13="Acro-P","Bon1DD_P"))))</f>
        <v>0</v>
      </c>
      <c r="BE14" s="13" t="b">
        <f>IF($C13="Acro-A","Pos1Var_A",IF($C13="Acro-B","Pos1Var_B",IF($C13="Acro-C","Pos1Var_C",IF($C13="Acro-P","Pos1Var_P"))))</f>
        <v>0</v>
      </c>
      <c r="BF14" s="13" t="b">
        <f>IF($C13="Acro-A","Pos2Var_A",IF($C13="Acro-B","Pos2Var_B",IF($C13="Acro-C","Pos2Var_C",IF($C13="Acro-P","Pos2Var_P"))))</f>
        <v>0</v>
      </c>
      <c r="BG14" s="13" t="b">
        <f>IF($C13="Acro-A","Bon1Var_A",IF($C13="Acro-B","Bon1Var_B",IF($C13="Acro-C","Bon1Var_C",IF($C13="Acro-P","Bon1Var_P"))))</f>
        <v>0</v>
      </c>
      <c r="BH14" s="13" t="b">
        <f>IF($C13="Acro-A","Bon1Var_A",IF($C13="Acro-B","Bon1Var_B",IF($C13="Acro-C","Bon1Var_C",IF($C13="Acro-P","Bon1Var_P"))))</f>
        <v>0</v>
      </c>
      <c r="BI14" s="13">
        <f t="array" aca="1" ref="BI14" ca="1">IF(ISBLANK(K14), 0, IF(ISERROR(MATCH(TRUE, EXACT(K14, INDIRECT(AG14)), 0)), 0, INDEX(INDIRECT(BE14), MATCH(TRUE, EXACT(K14, INDIRECT(AG14)), 0))))</f>
        <v>0</v>
      </c>
      <c r="BJ14" s="13">
        <f t="array" aca="1" ref="BJ14" ca="1">IF(ISBLANK(L14), 0, IF(ISERROR(MATCH(TRUE, EXACT(L14, INDIRECT(AH14)), 0)), 0, INDEX(INDIRECT(BF14), MATCH(TRUE, EXACT(L14, INDIRECT(AH14)), 0))))</f>
        <v>0</v>
      </c>
      <c r="BK14" s="13">
        <f t="array" aca="1" ref="BK14" ca="1">IF(ISBLANK(O14), 0, IF(ISERROR(MATCH(TRUE, EXACT(O14, INDIRECT(AK14)), 0)), 0, INDEX(INDIRECT(BG14), MATCH(TRUE, EXACT(O14, INDIRECT(AK14)), 0))))</f>
        <v>0</v>
      </c>
      <c r="BL14" s="13">
        <f t="array" aca="1" ref="BL14" ca="1">IF(ISBLANK(P14), 0, IF(ISERROR(MATCH(TRUE, EXACT(P14, INDIRECT(AL14)), 0)), 0, INDEX(INDIRECT(BH14), MATCH(TRUE, EXACT(P14, INDIRECT(AL14)), 0))))</f>
        <v>0</v>
      </c>
      <c r="BM14" s="13" t="str">
        <f ca="1">IF(BI14=0,"ok",IF(BI14=BJ14,"no","ok"))</f>
        <v>ok</v>
      </c>
      <c r="BN14" s="13" t="str">
        <f ca="1">IF(BK14=0,"ok",IF(BK14=BL14,"no","ok"))</f>
        <v>ok</v>
      </c>
      <c r="BO14" s="13">
        <f t="shared" ref="BO14:BW14" si="9">IF(ISBLANK(AD14), 0, IF(ISERROR(MATCH(AD14, Requirements, 0)), 0, IF(INDEX(RequirementsOptional,MATCH(AD14, Requirements, 0))=0, "no", "ok")))</f>
        <v>0</v>
      </c>
      <c r="BP14" s="13">
        <f t="shared" si="9"/>
        <v>0</v>
      </c>
      <c r="BQ14" s="13">
        <f t="shared" si="9"/>
        <v>0</v>
      </c>
      <c r="BR14" s="13">
        <f t="shared" si="9"/>
        <v>0</v>
      </c>
      <c r="BS14" s="13">
        <f t="shared" si="9"/>
        <v>0</v>
      </c>
      <c r="BT14" s="13">
        <f t="shared" si="9"/>
        <v>0</v>
      </c>
      <c r="BU14" s="13">
        <f t="shared" si="9"/>
        <v>0</v>
      </c>
      <c r="BV14" s="13">
        <f t="shared" si="9"/>
        <v>0</v>
      </c>
      <c r="BW14" s="13">
        <f t="shared" si="9"/>
        <v>0</v>
      </c>
      <c r="BX14" s="13">
        <f t="shared" ref="BX14:CF14" si="10">IF(ISBLANK(AD14), 0, IF(ISERROR(MATCH(AD14, Requirements, 0)), 0, IF(INDEX(RequirementsMinimal, MATCH(AD14, Requirements, 0))=0, "no", "ok")))</f>
        <v>0</v>
      </c>
      <c r="BY14" s="13">
        <f t="shared" si="10"/>
        <v>0</v>
      </c>
      <c r="BZ14" s="13">
        <f t="shared" si="10"/>
        <v>0</v>
      </c>
      <c r="CA14" s="13">
        <f t="shared" si="10"/>
        <v>0</v>
      </c>
      <c r="CB14" s="13">
        <f t="shared" si="10"/>
        <v>0</v>
      </c>
      <c r="CC14" s="13">
        <f t="shared" si="10"/>
        <v>0</v>
      </c>
      <c r="CD14" s="13">
        <f t="shared" si="10"/>
        <v>0</v>
      </c>
      <c r="CE14" s="13">
        <f t="shared" si="10"/>
        <v>0</v>
      </c>
      <c r="CF14" s="13">
        <f t="shared" si="10"/>
        <v>0</v>
      </c>
      <c r="CG14" s="13">
        <f t="shared" ref="CG14:CO14" si="11">IF(AND(BX14="ok",ISBLANK(H14)),1,0)</f>
        <v>0</v>
      </c>
      <c r="CH14" s="13">
        <f t="shared" si="11"/>
        <v>0</v>
      </c>
      <c r="CI14" s="13">
        <f t="shared" si="11"/>
        <v>0</v>
      </c>
      <c r="CJ14" s="13">
        <f t="shared" si="11"/>
        <v>0</v>
      </c>
      <c r="CK14" s="13">
        <f t="shared" si="11"/>
        <v>0</v>
      </c>
      <c r="CL14" s="13">
        <f t="shared" si="11"/>
        <v>0</v>
      </c>
      <c r="CM14" s="13">
        <f t="shared" si="11"/>
        <v>0</v>
      </c>
      <c r="CN14" s="13">
        <f t="shared" si="11"/>
        <v>0</v>
      </c>
      <c r="CO14" s="13">
        <f t="shared" si="11"/>
        <v>0</v>
      </c>
      <c r="CP14" s="13" t="str">
        <f>IF(NOT(C13="SELECT TYPE"),RIGHT(C13,1),"")</f>
        <v/>
      </c>
      <c r="CQ14" s="13" t="str">
        <f ca="1">IF(BI14=0,"",CONCATENATE(CP14,"&amp;",BI14))</f>
        <v/>
      </c>
      <c r="CR14" s="13" t="str">
        <f ca="1">IF(BJ14=0,"",CONCATENATE(CP14,"&amp;",BJ14))</f>
        <v/>
      </c>
      <c r="CS14" s="13" t="str">
        <f ca="1">IF(LEN(CQ14)=0,"",COUNTIF($CQ$6:$CR$50,CQ14))</f>
        <v/>
      </c>
      <c r="CT14" s="13" t="str">
        <f ca="1">IF(LEN(CR14)=0,"",COUNTIF($CQ$6:$CR$50,CR14))</f>
        <v/>
      </c>
      <c r="CU14" s="13" t="str">
        <f ca="1">IF(U14&lt;=1,"",CONCATENATE(CP14,"&amp;",U14))</f>
        <v/>
      </c>
      <c r="CV14" s="13" t="str">
        <f ca="1">IF(LEN(CU14)=0,"",COUNTIF($CU$6:$CU$50,CU14))</f>
        <v/>
      </c>
      <c r="CW14" s="13" t="str">
        <f ca="1">IF(V14&lt;=1,"",CONCATENATE(CP14,"&amp;",V14))</f>
        <v/>
      </c>
      <c r="CX14" s="13" t="str">
        <f ca="1">IF(LEN(CW14)=0,"",COUNTIF($CW$6:$CW$50,CW14))</f>
        <v/>
      </c>
      <c r="CY14" s="13" t="str">
        <f ca="1">IF(AB14&lt;=1,"",CONCATENATE(CP14,"&amp;",AB14))</f>
        <v/>
      </c>
      <c r="CZ14" s="13" t="str">
        <f ca="1">IF(AC14&lt;=1,"",CONCATENATE(CP14,"&amp;",AC14))</f>
        <v/>
      </c>
      <c r="DA14" s="13" t="str">
        <f ca="1">IF(LEN(CY14)=0,"",COUNTIF($CY$6:$CZ$50,CY14))</f>
        <v/>
      </c>
      <c r="DB14" s="13" t="str">
        <f ca="1">IF(LEN(CZ14)=0,"",COUNTIF($CY$6:$CZ$50,CZ14))</f>
        <v/>
      </c>
      <c r="DC14" s="13">
        <f ca="1">IF(LEN(CS14)=0,0,IF(CS14&gt;1,1,0))</f>
        <v>0</v>
      </c>
      <c r="DD14" s="13">
        <f ca="1">IF(LEN(CT14)=0,0,IF(CT14&gt;1,1,0))</f>
        <v>0</v>
      </c>
      <c r="DE14" s="13">
        <f ca="1">IF(LEN(CV14)=0,0,IF(CV14&gt;1,1,0))</f>
        <v>0</v>
      </c>
      <c r="DF14" s="13">
        <f ca="1">IF(LEN(CX14)=0,0,IF(CX14&gt;1,1,0))</f>
        <v>0</v>
      </c>
      <c r="DG14" s="13">
        <f ca="1">IF(LEN(DA14)=0,0,IF(DA14&gt;1,1,0))</f>
        <v>0</v>
      </c>
      <c r="DH14" s="13">
        <f ca="1">IF(LEN(DB14)=0,0,IF(DB14&gt;1,1,0))</f>
        <v>0</v>
      </c>
      <c r="DI14" s="13" t="b">
        <f>IF(CP14="A",IF(OR(DC14&gt;0,DD14&gt;0),1,0),IF(CP14="B",IF(OR(DE14&gt;0,DF14&gt;0),1,0),IF(CP14="C",IF(DE14&gt;0,1,0),IF(CP14="P",IF(OR(DC14&gt;0,DD14&gt;0,DE14&gt;0,DF14&gt;0,DG14&gt;0,DH14&gt;0),1,0)))))</f>
        <v>0</v>
      </c>
      <c r="DJ14" s="13" t="str">
        <f>IF(DI14&gt;0,CONCATENATE("This acro violates the non-repetitive rule for group ",CP14),"non repeated acro")</f>
        <v xml:space="preserve">This acro violates the non-repetitive rule for group </v>
      </c>
      <c r="DK14" s="29">
        <f>IF(OR(ISBLANK(I14),ISBLANK(M14)),1,IF(ISNA(IF(CP14="B", INDEX(Rest_Con_Rot_B, MATCH(I14, INDEX(Rest_Con_Rot_B, 0, 1), 0), MATCH(M14, INDEX(Rest_Con_Rot_B, 1, 0), 0)), 1)), 0, IF(CP14="B", INDEX(Rest_Con_Rot_B, MATCH(I14, INDEX(Rest_Con_Rot_B, 0, 1), 0), MATCH(M14, INDEX(Rest_Con_Rot_B, 1, 0), 0)), 1)))</f>
        <v>1</v>
      </c>
      <c r="DL14" s="29">
        <f>IF(OR(ISBLANK(M14),ISBLANK(H14)),1,IF(ISNA(IF(CP14="P", INDEX(Rest_Cons_Rot_P, MATCH(H14, INDEX(Rest_Cons_Rot_P, 0, 1), 0), MATCH(M14, INDEX(Rest_Cons_Rot_P, 1, 0), 0)), 1)), 0, IF(CP14="P", INDEX(Rest_Cons_Rot_P, MATCH(H14, INDEX(Rest_Cons_Rot_P, 0, 1), 0), MATCH(M14, INDEX(Rest_Cons_Rot_P, 1, 0), 0)), 1)))</f>
        <v>1</v>
      </c>
      <c r="DM14" s="29">
        <f>IF(OR(ISBLANK(M14),ISBLANK(H14)),1,IF(ISNA(IF(CP14="C",INDEX(Rest_Cons_Rot_C,MATCH(H14,INDEX(Rest_Cons_Rot_C,0,1),0),MATCH(M14,INDEX(Rest_Cons_Rot_C,1,0),0)),1)),0,IF(CP14="C",INDEX(Rest_Cons_Rot_C,MATCH(H14,INDEX(Rest_Cons_Rot_C,0,1),0),MATCH(M14,INDEX(Rest_Cons_Rot_C,1,0),0)),1)))</f>
        <v>1</v>
      </c>
      <c r="DN14" s="29">
        <f>IF(OR(ISBLANK(H14),ISBLANK(I14)),1,IF(ISNA(IF(CP14="B", INDEX(Rest_Cons_Con_B, MATCH(H14, INDEX(Rest_Cons_Con_B, 0, 1), 0), MATCH(I14, INDEX(Rest_Cons_Con_B, 1, 0), 0)), 1)), 0, IF(CP14="B", INDEX(Rest_Cons_Con_B, MATCH(H14, INDEX(Rest_Cons_Con_B, 0, 1), 0), MATCH(I14, INDEX(Rest_Cons_Con_B, 1, 0), 0)), 1)))</f>
        <v>1</v>
      </c>
      <c r="DO14" s="29">
        <f>IF(OR(ISBLANK(H14),ISBLANK(I14)),1,IF(ISNA(IF(CP14="P", INDEX(Rest_Cons_Con_P, MATCH(H14, INDEX(Rest_Cons_Con_P, 0, 1), 0), MATCH(I14, INDEX(Rest_Cons_Con_P, 1, 0), 0)), 1)), 0, IF(CP14="P", INDEX(Rest_Cons_Con_P, MATCH(H14, INDEX(Rest_Cons_Con_P, 0, 1), 0), MATCH(I14, INDEX(Rest_Cons_Con_P, 1, 0), 0)), 1)))</f>
        <v>1</v>
      </c>
      <c r="DP14" s="263" t="str">
        <f>IF(CP14="B", IF(DK14=0, "incompatible rotation with connection", IF(DN14=0, "incompatible construction with connection", EI14)), IF(CP14="P", IF(DL14=0, "incompatible rotation with construction", IF(DO14=0,"incompatible construction with connection",EI14)), IF(CP14="C", IF(DM14=0, "incompatible rotation of the base with construction", EI14), EI14)))</f>
        <v>compatible</v>
      </c>
      <c r="DQ14" s="263" t="str">
        <f>IFERROR(INDEX('Bonus Compat.'!D:D, MATCH($O14, 'Bonus Compat.'!$B:$B, 0)),"")</f>
        <v/>
      </c>
      <c r="DR14" s="263" t="str">
        <f>IFERROR(INDEX('Bonus Compat.'!E:E, MATCH($O14, 'Bonus Compat.'!$B:$B, 0)),"")</f>
        <v/>
      </c>
      <c r="DS14" s="263" t="str">
        <f>IFERROR(INDEX('Bonus Compat.'!F:F, MATCH($O14, 'Bonus Compat.'!$B:$B, 0)),"")</f>
        <v/>
      </c>
      <c r="DT14" s="263" t="str">
        <f>IFERROR(INDEX('Bonus Compat.'!G:G, MATCH($O14, 'Bonus Compat.'!$B:$B, 0)),"")</f>
        <v/>
      </c>
      <c r="DU14" s="263" t="str">
        <f>IFERROR(INDEX('Bonus Compat.'!H:H, MATCH($O14, 'Bonus Compat.'!$B:$B, 0)),"")</f>
        <v/>
      </c>
      <c r="DV14" s="263" t="str">
        <f>IFERROR(INDEX('Bonus Compat.'!I:I, MATCH($O14, 'Bonus Compat.'!$B:$B, 0)),"")</f>
        <v/>
      </c>
      <c r="DW14" s="263" t="str">
        <f>IFERROR(INDEX('Bonus Compat.'!J:J, MATCH($O14, 'Bonus Compat.'!$B:$B, 0)),"")</f>
        <v/>
      </c>
      <c r="DX14" s="263" t="str">
        <f>IFERROR(INDEX('Bonus Compat.'!D:D, MATCH($P14, 'Bonus Compat.'!$B:$B, 0)),"")</f>
        <v/>
      </c>
      <c r="DY14" s="263" t="str">
        <f>IFERROR(INDEX('Bonus Compat.'!E:E, MATCH($P14, 'Bonus Compat.'!$B:$B, 0)),"")</f>
        <v/>
      </c>
      <c r="DZ14" s="263" t="str">
        <f>IFERROR(INDEX('Bonus Compat.'!F:F, MATCH($P14, 'Bonus Compat.'!$B:$B, 0)),"")</f>
        <v/>
      </c>
      <c r="EA14" s="263" t="str">
        <f>IFERROR(INDEX('Bonus Compat.'!G:G, MATCH($P14, 'Bonus Compat.'!$B:$B, 0)),"")</f>
        <v/>
      </c>
      <c r="EB14" s="263" t="str">
        <f>IFERROR(INDEX('Bonus Compat.'!H:H, MATCH($P14, 'Bonus Compat.'!$B:$B, 0)),"")</f>
        <v/>
      </c>
      <c r="EC14" s="263" t="str">
        <f>IFERROR(INDEX('Bonus Compat.'!I:I, MATCH($P14, 'Bonus Compat.'!$B:$B, 0)),"")</f>
        <v/>
      </c>
      <c r="ED14" s="263" t="str">
        <f>IFERROR(INDEX('Bonus Compat.'!J:J, MATCH($P14, 'Bonus Compat.'!$B:$B, 0)),"")</f>
        <v/>
      </c>
      <c r="EE14" s="263" cm="1">
        <f t="array" ref="EE14">IF(COUNTIF(DQ14:DW14, "") = COLUMNS(DQ14:DW14), 1, --(SUMPRODUCT(--ISNUMBER(MATCH(DQ14:DW14, $H14:$P14, 0)), --(DQ14:DW14&lt;&gt;"")) &gt; 0))</f>
        <v>1</v>
      </c>
      <c r="EF14" s="263" cm="1">
        <f t="array" ref="EF14">IF(COUNTIF(DX14:ED14,"")=COLUMNS(DX14:ED14),1,--(SUMPRODUCT(--ISNUMBER(MATCH(DX14:ED14,$H14:$P14,0)),--(DX14:ED14&lt;&gt;""))&gt;0))</f>
        <v>1</v>
      </c>
      <c r="EG14" s="263" t="str">
        <f>IF(EE14=0,IFERROR(INDEX('Bonus Compat.'!C:C,MATCH($O14,'Bonus Compat.'!$B:$B,0)),""),IF(EF14=0,IFERROR(INDEX('Bonus Compat.'!C:C,MATCH($P14,'Bonus Compat.'!$B:$B,0)),""),""))</f>
        <v/>
      </c>
      <c r="EH14" s="263" t="str">
        <f>IF(EE14=0,O14,IF(EF14=0,P14,""))</f>
        <v/>
      </c>
      <c r="EI14" s="263" t="str">
        <f>IF(OR(EE14=0,EF14=0),"Bonus "&amp;EH14&amp;" not compatible with "&amp;EG14&amp;" "&amp;H14,"compatible")</f>
        <v>compatible</v>
      </c>
    </row>
    <row r="15" spans="1:139" ht="16.5" customHeight="1" x14ac:dyDescent="0.35">
      <c r="B15" s="307"/>
      <c r="C15" s="310"/>
      <c r="D15" s="328"/>
      <c r="E15" s="296"/>
      <c r="F15" s="304"/>
      <c r="G15" s="147" t="s">
        <v>145</v>
      </c>
      <c r="H15" s="213" t="str">
        <f t="array" aca="1" ref="H15" ca="1">IF(OR(ISBLANK(H14),H14="N/A"),"",IF(ISERROR(INDEX(INDIRECT(AV14), MATCH(TRUE, EXACT(H14, INDIRECT(AD14)), 0))),0,INDEX(INDIRECT(AV14), MATCH(TRUE, EXACT(H14, INDIRECT(AD14)), 0))))</f>
        <v/>
      </c>
      <c r="I15" s="214" t="str">
        <f t="array" aca="1" ref="I15" ca="1">IF(OR(ISBLANK(I14),I14="N/A"),"",IF(ISERROR(INDEX(INDIRECT(AW14), MATCH(TRUE, EXACT(I14, INDIRECT(AE14)), 0))),0,INDEX(INDIRECT(AW14), MATCH(TRUE, EXACT(I14, INDIRECT(AE14)), 0))))</f>
        <v/>
      </c>
      <c r="J15" s="214" t="str">
        <f t="array" aca="1" ref="J15" ca="1">IF(OR(ISBLANK(J14),J14="N/A"),"",IF(ISERROR(INDEX(INDIRECT(AX14), MATCH(TRUE, EXACT(J14, INDIRECT(AF14)), 0))),0,INDEX(INDIRECT(AX14), MATCH(TRUE, EXACT(J14, INDIRECT(AF14)), 0))))</f>
        <v/>
      </c>
      <c r="K15" s="214" t="str">
        <f t="array" aca="1" ref="K15" ca="1">IF(OR(ISBLANK(K14),K14="N/A"),"",IF(ISERROR(INDEX(INDIRECT(AY14), MATCH(TRUE, EXACT(K14, INDIRECT(AG14)), 0))),0,INDEX(INDIRECT(AY14), MATCH(TRUE, EXACT(K14, INDIRECT(AG14)), 0))))</f>
        <v/>
      </c>
      <c r="L15" s="214" t="str">
        <f t="array" aca="1" ref="L15" ca="1">IF(OR(ISBLANK(L14),L14="N/A"),"",IF(ISERROR(INDEX(INDIRECT(AZ14), MATCH(TRUE, EXACT(L14, INDIRECT(AH14)), 0))),0,INDEX(INDIRECT(AZ14), MATCH(TRUE, EXACT(L14, INDIRECT(AH14)), 0))))</f>
        <v/>
      </c>
      <c r="M15" s="214" t="str">
        <f t="array" aca="1" ref="M15" ca="1">IF(OR(ISBLANK(M14),M14="N/A"),"",IF(ISERROR(INDEX(INDIRECT(BA14), MATCH(TRUE, EXACT(M14, INDIRECT(AI14)), 0))),0,INDEX(INDIRECT(BA14), MATCH(TRUE, EXACT(M14, INDIRECT(AI14)), 0))))</f>
        <v/>
      </c>
      <c r="N15" s="214" t="str">
        <f t="array" aca="1" ref="N15" ca="1">IF(OR(ISBLANK(N14),N14="N/A"),"",IF(ISERROR(INDEX(INDIRECT(BB14), MATCH(TRUE, EXACT(N14, INDIRECT(AJ14)), 0))),0,INDEX(INDIRECT(BB14), MATCH(TRUE, EXACT(N14, INDIRECT(AJ14)), 0))))</f>
        <v/>
      </c>
      <c r="O15" s="214" t="str">
        <f t="array" aca="1" ref="O15" ca="1">IF(OR(ISBLANK(O14),O14="N/A"),"",IF(ISERROR(INDEX(INDIRECT(BC14), MATCH(TRUE, EXACT(O14, INDIRECT(AK14)), 0))),0,INDEX(INDIRECT(BC14), MATCH(TRUE, EXACT(O14, INDIRECT(AK14)), 0))))</f>
        <v/>
      </c>
      <c r="P15" s="215" t="str">
        <f t="array" aca="1" ref="P15" ca="1">IF(OR(ISBLANK(P14),P14="N/A"),"",IF(ISERROR(INDEX(INDIRECT(BD14), MATCH(TRUE, EXACT(P14, INDIRECT(AL14)), 0))),0,INDEX(INDIRECT(BD14), MATCH(TRUE, EXACT(P14, INDIRECT(AL14)), 0))))</f>
        <v/>
      </c>
      <c r="Q15" s="314" t="str">
        <f>IF(D13="valid acro",SUM(H15:P15),IF(D13="select an acro type","select type first","correct error(s)"))</f>
        <v>correct error(s)</v>
      </c>
      <c r="R15" s="316" t="str">
        <f>IF(D13="valid acro",Q15+0.5,IF(D13="select an acro type","select type first","correct error(s)"))</f>
        <v>correct error(s)</v>
      </c>
      <c r="T15" s="14"/>
      <c r="U15" s="14"/>
      <c r="V15" s="14"/>
      <c r="W15" s="14"/>
      <c r="X15" s="14"/>
      <c r="Y15" s="14"/>
      <c r="Z15" s="14"/>
      <c r="AA15" s="14"/>
      <c r="AB15" s="14"/>
      <c r="AC15" s="14"/>
      <c r="AD15" s="13"/>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CP15" s="13"/>
      <c r="CQ15" s="13"/>
      <c r="CR15" s="13"/>
      <c r="CS15" s="13"/>
      <c r="CT15" s="13"/>
      <c r="CU15" s="13"/>
      <c r="CV15" s="13"/>
      <c r="CW15" s="13"/>
      <c r="CX15" s="13"/>
      <c r="CY15" s="13"/>
      <c r="CZ15" s="13"/>
      <c r="DA15" s="13"/>
      <c r="DB15" s="13"/>
      <c r="DC15" s="13"/>
      <c r="DD15" s="13"/>
      <c r="DE15" s="13"/>
      <c r="DF15" s="13"/>
      <c r="DG15" s="13"/>
      <c r="DH15" s="13"/>
      <c r="DI15" s="13"/>
      <c r="DJ15" s="13"/>
      <c r="DK15" s="29"/>
      <c r="DL15" s="29"/>
      <c r="DM15" s="29"/>
      <c r="DN15" s="29"/>
      <c r="DO15" s="29"/>
      <c r="DP15" s="263"/>
    </row>
    <row r="16" spans="1:139" ht="36" customHeight="1" thickBot="1" x14ac:dyDescent="0.4">
      <c r="B16" s="307"/>
      <c r="C16" s="310"/>
      <c r="D16" s="328"/>
      <c r="E16" s="296"/>
      <c r="F16" s="304"/>
      <c r="G16" s="148" t="s">
        <v>146</v>
      </c>
      <c r="H16" s="64" t="str">
        <f t="array" aca="1" ref="H16" ca="1">IF(OR(ISBLANK(H14),H14="N/A"),"",IF(ISERROR(INDEX(INDIRECT(AM14), MATCH(TRUE, EXACT(H14, INDIRECT(AD14)), 0))),"",INDEX(INDIRECT(AM14), MATCH(TRUE, EXACT(H14, INDIRECT(AD14)), 0))))</f>
        <v/>
      </c>
      <c r="I16" s="68" t="str">
        <f t="array" aca="1" ref="I16" ca="1">IF(OR(ISBLANK(I14),I14="N/A"),"",IF(ISERROR(INDEX(INDIRECT(AN14), MATCH(TRUE, EXACT(I14, INDIRECT(AE14)), 0))),"",INDEX(INDIRECT(AN14), MATCH(TRUE, EXACT(I14, INDIRECT(AE14)), 0))))</f>
        <v/>
      </c>
      <c r="J16" s="68" t="str">
        <f t="array" aca="1" ref="J16" ca="1">IF(OR(ISBLANK(J14),J14="N/A"),"",IF(ISERROR(INDEX(INDIRECT(AO14), MATCH(TRUE, EXACT(J14, INDIRECT(AF14)), 0))),"",INDEX(INDIRECT(AO14), MATCH(TRUE, EXACT(J14, INDIRECT(AF14)), 0))))</f>
        <v/>
      </c>
      <c r="K16" s="68" t="str">
        <f t="array" aca="1" ref="K16" ca="1">IF(OR(ISBLANK(K14),K14="N/A"),"",IF(ISERROR(INDEX(INDIRECT(AP14), MATCH(TRUE, EXACT(K14, INDIRECT(AG14)), 0))),"",INDEX(INDIRECT(AP14), MATCH(TRUE, EXACT(K14, INDIRECT(AG14)), 0))))</f>
        <v/>
      </c>
      <c r="L16" s="68" t="str">
        <f t="array" aca="1" ref="L16" ca="1">IF(OR(ISBLANK(L14),L14="N/A"),"",IF(ISERROR(INDEX(INDIRECT(AQ14), MATCH(TRUE, EXACT(L14, INDIRECT(AH14)), 0))),"",INDEX(INDIRECT(AQ14), MATCH(TRUE, EXACT(L14, INDIRECT(AH14)), 0))))</f>
        <v/>
      </c>
      <c r="M16" s="68" t="str">
        <f t="array" aca="1" ref="M16" ca="1">IF(OR(ISBLANK(M14),M14="N/A"),"",IF(ISERROR(INDEX(INDIRECT(AR14), MATCH(TRUE, EXACT(M14, INDIRECT(AI14)), 0))),"",INDEX(INDIRECT(AR14), MATCH(TRUE, EXACT(M14, INDIRECT(AI14)), 0))))</f>
        <v/>
      </c>
      <c r="N16" s="68" t="str">
        <f t="array" aca="1" ref="N16" ca="1">IF(OR(ISBLANK(N14),N14="N/A"),"",IF(ISERROR(INDEX(INDIRECT(AS14), MATCH(TRUE, EXACT(N14, INDIRECT(AJ14)), 0))),"",INDEX(INDIRECT(AS14), MATCH(TRUE, EXACT(N14, INDIRECT(AJ14)), 0))))</f>
        <v/>
      </c>
      <c r="O16" s="68" t="str">
        <f t="array" aca="1" ref="O16" ca="1">IF(OR(ISBLANK(O14),O14="N/A"),"",IF(ISERROR(INDEX(INDIRECT(AT14), MATCH(TRUE, EXACT(O14, INDIRECT(AK14)), 0))),"",INDEX(INDIRECT(AT14), MATCH(TRUE, EXACT(O14, INDIRECT(AK14)), 0))))</f>
        <v/>
      </c>
      <c r="P16" s="69" t="str">
        <f t="array" aca="1" ref="P16" ca="1">IF(OR(ISBLANK(P14),P14="N/A"),"",IF(ISERROR(INDEX(INDIRECT(AU14), MATCH(TRUE, EXACT(P14, INDIRECT(AL14)), 0))),"",INDEX(INDIRECT(AU14), MATCH(TRUE, EXACT(P14, INDIRECT(AL14)), 0))))</f>
        <v/>
      </c>
      <c r="Q16" s="315"/>
      <c r="R16" s="317"/>
      <c r="T16" s="14"/>
      <c r="U16" s="13"/>
      <c r="V16" s="13"/>
      <c r="W16" s="13"/>
      <c r="X16" s="13"/>
      <c r="Y16" s="14"/>
      <c r="Z16" s="14"/>
      <c r="AA16" s="14"/>
      <c r="AB16" s="14"/>
      <c r="AC16" s="14"/>
      <c r="AD16" s="13"/>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CP16" s="13"/>
      <c r="CQ16" s="13"/>
      <c r="CR16" s="13"/>
      <c r="CS16" s="13"/>
      <c r="CT16" s="13"/>
      <c r="CU16" s="13"/>
      <c r="CV16" s="13"/>
      <c r="CW16" s="13"/>
      <c r="CX16" s="13"/>
      <c r="CY16" s="13"/>
      <c r="CZ16" s="13"/>
      <c r="DA16" s="13"/>
      <c r="DB16" s="13"/>
      <c r="DC16" s="13"/>
      <c r="DD16" s="13"/>
      <c r="DE16" s="13"/>
      <c r="DF16" s="13"/>
      <c r="DG16" s="13"/>
      <c r="DH16" s="13"/>
      <c r="DI16" s="13"/>
      <c r="DJ16" s="13"/>
      <c r="DK16" s="29"/>
      <c r="DL16" s="29"/>
      <c r="DM16" s="29"/>
      <c r="DN16" s="29"/>
      <c r="DO16" s="29"/>
      <c r="DP16" s="263"/>
    </row>
    <row r="17" spans="2:139" ht="33.65" customHeight="1" thickBot="1" x14ac:dyDescent="0.4">
      <c r="B17" s="306">
        <v>4</v>
      </c>
      <c r="C17" s="309"/>
      <c r="D17" s="324" t="str">
        <f>IF(T18=1,"Select acro group first",IF(SUM(U18:AC18)&gt;0,"Code(s) mismatch with acro group",IF(SUM(CG18:CO18)&gt;0,"Missing minimal component(s)",IF(BM18="no","Position 2 must be different than position 1",IF(BN18="no","These bonuses can't be declared together","Valid acro")))))</f>
        <v>Select acro group first</v>
      </c>
      <c r="E17" s="295" t="str">
        <f>IF(OR(D17="Select acro group first",D17="Missing minimal component(s)"),"",DP18)</f>
        <v/>
      </c>
      <c r="F17" s="303" t="str">
        <f>IF(D17="Valid acro",DJ18,"")</f>
        <v/>
      </c>
      <c r="G17" s="146" t="s">
        <v>76</v>
      </c>
      <c r="H17" s="4" t="s">
        <v>77</v>
      </c>
      <c r="I17" s="5" t="s">
        <v>78</v>
      </c>
      <c r="J17" s="5" t="s">
        <v>79</v>
      </c>
      <c r="K17" s="5" t="s">
        <v>80</v>
      </c>
      <c r="L17" s="6" t="s">
        <v>81</v>
      </c>
      <c r="M17" s="7" t="s">
        <v>82</v>
      </c>
      <c r="N17" s="7" t="s">
        <v>83</v>
      </c>
      <c r="O17" s="5" t="s">
        <v>84</v>
      </c>
      <c r="P17" s="8" t="s">
        <v>85</v>
      </c>
      <c r="Q17" s="67" t="s">
        <v>86</v>
      </c>
      <c r="R17" s="65" t="s">
        <v>87</v>
      </c>
      <c r="T17" s="14"/>
      <c r="U17" s="13"/>
      <c r="V17" s="13"/>
      <c r="W17" s="13"/>
      <c r="X17" s="13"/>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CP17" s="13"/>
      <c r="CQ17" s="13"/>
      <c r="CR17" s="13"/>
      <c r="CS17" s="13"/>
      <c r="CT17" s="13"/>
      <c r="CU17" s="13"/>
      <c r="CV17" s="13"/>
      <c r="CW17" s="13"/>
      <c r="CX17" s="13"/>
      <c r="CY17" s="13"/>
      <c r="CZ17" s="13"/>
      <c r="DA17" s="13"/>
      <c r="DB17" s="13"/>
      <c r="DC17" s="13"/>
      <c r="DD17" s="13"/>
      <c r="DE17" s="13"/>
      <c r="DF17" s="13"/>
      <c r="DG17" s="13"/>
      <c r="DH17" s="13"/>
      <c r="DI17" s="13"/>
      <c r="DJ17" s="13"/>
      <c r="DK17" s="29"/>
      <c r="DL17" s="29"/>
      <c r="DM17" s="29"/>
      <c r="DN17" s="29"/>
      <c r="DO17" s="29"/>
      <c r="DP17" s="263"/>
    </row>
    <row r="18" spans="2:139" ht="15.75" customHeight="1" x14ac:dyDescent="0.35">
      <c r="B18" s="307"/>
      <c r="C18" s="310"/>
      <c r="D18" s="325"/>
      <c r="E18" s="296"/>
      <c r="F18" s="304"/>
      <c r="G18" s="147" t="s">
        <v>144</v>
      </c>
      <c r="H18" s="10"/>
      <c r="I18" s="11"/>
      <c r="J18" s="11"/>
      <c r="K18" s="11"/>
      <c r="L18" s="11"/>
      <c r="M18" s="11"/>
      <c r="N18" s="11"/>
      <c r="O18" s="11"/>
      <c r="P18" s="12"/>
      <c r="Q18" s="312" t="str">
        <f>IF(D17="valid acro",CONCATENATE(CP18,"-",H18,IF(I18="","",CONCATENATE("-",I18)),IF(J18="","",CONCATENATE("-",J18)),CONCATENATE("-",K18),IF(L18="","",CONCATENATE("/",L18)),IF(M18="","",CONCATENATE("-",M18)),IF(N18="","",CONCATENATE("-",N18)),IF(O18="","",CONCATENATE("-",O18)),IF(P18="","",CONCATENATE("/",P18))),"")</f>
        <v/>
      </c>
      <c r="R18" s="330"/>
      <c r="T18" s="13">
        <f>IF(OR(ISBLANK(C17),C17="SELECT ACRO GROUP"),1,IF(OR(C17="acro-a",C17="acro-b",C17="acro-c",C17="acro-p"),0))</f>
        <v>1</v>
      </c>
      <c r="U18" s="13">
        <f ca="1">IF(ISBLANK(H18),0,IF(ISERROR(MATCH(H18, INDIRECT(AD18), 0)), 1, INDEX(INDIRECT(AD18), MATCH(H18, INDIRECT(AD18), 0))))</f>
        <v>0</v>
      </c>
      <c r="V18" s="13">
        <f t="shared" ref="V18:AC18" ca="1" si="12">IF(ISBLANK(I18), 0, IF(ISERROR(MATCH(I18, INDIRECT(AE18), 0)), 1, INDEX(INDIRECT(AE18), MATCH(I18, INDIRECT(AE18), 0))))</f>
        <v>0</v>
      </c>
      <c r="W18" s="13">
        <f t="shared" ca="1" si="12"/>
        <v>0</v>
      </c>
      <c r="X18" s="13">
        <f t="shared" ca="1" si="12"/>
        <v>0</v>
      </c>
      <c r="Y18" s="13">
        <f t="shared" ca="1" si="12"/>
        <v>0</v>
      </c>
      <c r="Z18" s="13">
        <f t="shared" ca="1" si="12"/>
        <v>0</v>
      </c>
      <c r="AA18" s="13">
        <f t="shared" ca="1" si="12"/>
        <v>0</v>
      </c>
      <c r="AB18" s="13">
        <f t="shared" ca="1" si="12"/>
        <v>0</v>
      </c>
      <c r="AC18" s="13">
        <f t="shared" ca="1" si="12"/>
        <v>0</v>
      </c>
      <c r="AD18" s="13" t="b">
        <f>IF($C17="Acro-A","Cons_A",IF($C17="Acro-B","Cons_B",IF($C17="Acro-C","Cons_C",IF($C17="Acro-P","Cons_P"))))</f>
        <v>0</v>
      </c>
      <c r="AE18" s="13" t="b">
        <f>IF($C17="Acro-A","Conn_A",IF($C17="Acro-B","Conn_B",IF($C17="Acro-C","Conn_C",IF($C17="Acro-P","Conn_P"))))</f>
        <v>0</v>
      </c>
      <c r="AF18" s="13" t="b">
        <f>IF($C17="Acro-A","Dir_A",IF($C17="Acro-B","Dir_B",IF($C17="Acro-C","Dir_C",IF($C17="Acro-P","Dir_P"))))</f>
        <v>0</v>
      </c>
      <c r="AG18" s="13" t="b">
        <f>IF($C17="Acro-A","Pos1_A",IF($C17="Acro-B","Pos1_B",IF($C17="Acro-C","Pos1_C",IF($C17="Acro-P","Pos1_P"))))</f>
        <v>0</v>
      </c>
      <c r="AH18" s="13" t="b">
        <f>IF($C17="Acro-A","Pos2_A",IF($C17="Acro-B","Pos2_B",IF($C17="Acro-C","Pos2_C",IF($C17="Acro-P","Pos2_P"))))</f>
        <v>0</v>
      </c>
      <c r="AI18" s="13" t="b">
        <f>IF($C17="Acro-A","RotB_A",IF($C17="Acro-B","RotB_B",IF($C17="Acro-C","RotB_C",IF($C17="Acro-P","RotB_P"))))</f>
        <v>0</v>
      </c>
      <c r="AJ18" s="13" t="b">
        <f>IF($C17="Acro-A","Rot_A",IF($C17="Acro-B","Rot_B",IF($C17="Acro-C","Rot_C",IF($C17="Acro-P","Rot_P"))))</f>
        <v>0</v>
      </c>
      <c r="AK18" s="13" t="b">
        <f>IF($C17="Acro-A","Bon1_A",IF($C17="Acro-B","Bon1_B",IF($C17="Acro-C","Bon1_C",IF($C17="Acro-P","Bon1_P"))))</f>
        <v>0</v>
      </c>
      <c r="AL18" s="13" t="b">
        <f>IF($C17="Acro-A","Bon1_A",IF($C17="Acro-B","Bon1_B",IF($C17="Acro-C","Bon1_C",IF($C17="Acro-P","Bon1_P"))))</f>
        <v>0</v>
      </c>
      <c r="AM18" s="13" t="b">
        <f>IF($C17="Acro-A","ConsNot_A",IF($C17="Acro-B","ConsNot_B",IF($C17="Acro-C","ConsNot_C",IF($C17="Acro-P","ConsNot_P"))))</f>
        <v>0</v>
      </c>
      <c r="AN18" s="13" t="b">
        <f>IF($C17="Acro-A","ConnNot_A",IF($C17="Acro-B","ConnNot_B",IF($C17="Acro-C","ConnNot_C",IF($C17="Acro-P","ConnNot_P"))))</f>
        <v>0</v>
      </c>
      <c r="AO18" s="13" t="b">
        <f>IF($C17="Acro-A","DirNot_A",IF($C17="Acro-B","DirNot_B",IF($C17="Acro-C","DirNot_C",IF($C17="Acro-P","DirNot_P"))))</f>
        <v>0</v>
      </c>
      <c r="AP18" s="13" t="b">
        <f>IF($C17="Acro-A","Pos1Not_A",IF($C17="Acro-B","Pos1Not_B",IF($C17="Acro-C","Pos1Not_C",IF($C17="Acro-P","Pos1Not_P"))))</f>
        <v>0</v>
      </c>
      <c r="AQ18" s="13" t="b">
        <f>IF($C17="Acro-A","Pos2Not_A",IF($C17="Acro-B","Pos2Not_B",IF($C17="Acro-C","Pos2Not_C",IF($C17="Acro-P","Pos2Not_P"))))</f>
        <v>0</v>
      </c>
      <c r="AR18" s="13" t="b">
        <f>IF($C17="Acro-A","RotBNot_A",IF($C17="Acro-B","RotBNot_B",IF($C17="Acro-C","RotBNot_C",IF($C17="Acro-P","RotBNot_P"))))</f>
        <v>0</v>
      </c>
      <c r="AS18" s="13" t="b">
        <f>IF($C17="Acro-A","RotNot_A",IF($C17="Acro-B","RotNot_B",IF($C17="Acro-C","RotNot_C",IF($C17="Acro-P","RotNot_P"))))</f>
        <v>0</v>
      </c>
      <c r="AT18" s="13" t="b">
        <f>IF($C17="Acro-A","Bon1Not_A",IF($C17="Acro-B","Bon1Not_B",IF($C17="Acro-C","Bon1Not_C",IF($C17="Acro-P","Bon1Not_P"))))</f>
        <v>0</v>
      </c>
      <c r="AU18" s="13" t="b">
        <f>IF($C17="Acro-A","Bon1Not_A",IF($C17="Acro-B","Bon1Not_B",IF($C17="Acro-C","Bon1Not_C",IF($C17="Acro-P","Bon1Not_P"))))</f>
        <v>0</v>
      </c>
      <c r="AV18" s="13" t="b">
        <f>IF($C17="Acro-A","ConsDD_A",IF($C17="Acro-B","ConsDD_B",IF($C17="Acro-C","ConsDD_C",IF($C17="Acro-P","ConsDD_P"))))</f>
        <v>0</v>
      </c>
      <c r="AW18" s="13" t="b">
        <f>IF($C17="Acro-A","ConnDD_A",IF($C17="Acro-B","ConnDD_B",IF($C17="Acro-C","ConnDD_C",IF($C17="Acro-P","ConnDD_P"))))</f>
        <v>0</v>
      </c>
      <c r="AX18" s="13" t="b">
        <f>IF($C17="Acro-A","DirDD_A",IF($C17="Acro-B","DirDD_B",IF($C17="Acro-C","DirDD_C",IF($C17="Acro-P","DirDD_P"))))</f>
        <v>0</v>
      </c>
      <c r="AY18" s="13" t="b">
        <f>IF($C17="Acro-A","Pos1DD_A",IF($C17="Acro-B","Pos1DD_B",IF($C17="Acro-C","Pos1DD_C",IF($C17="Acro-P","Pos1DD_P"))))</f>
        <v>0</v>
      </c>
      <c r="AZ18" s="13" t="b">
        <f>IF($C17="Acro-A","Pos2DD_A",IF($C17="Acro-B","Pos2DD_B",IF($C17="Acro-C","Pos2DD_C",IF($C17="Acro-P","Pos2DD_P"))))</f>
        <v>0</v>
      </c>
      <c r="BA18" s="13" t="b">
        <f>IF($C17="Acro-A","RotBDD_A",IF($C17="Acro-B","RotBDD_B",IF($C17="Acro-C","RotBDD_C",IF($C17="Acro-P","RotBDD_P"))))</f>
        <v>0</v>
      </c>
      <c r="BB18" s="13" t="b">
        <f>IF($C17="Acro-A","RotDD_A",IF($C17="Acro-B","RotDD_B",IF($C17="Acro-C","RotDD_C",IF($C17="Acro-P","RotDD_P"))))</f>
        <v>0</v>
      </c>
      <c r="BC18" s="13" t="b">
        <f>IF($C17="Acro-A","Bon1DD_A",IF($C17="Acro-B","Bon1DD_B",IF($C17="Acro-C","Bon1DD_C",IF($C17="Acro-P","Bon1DD_P"))))</f>
        <v>0</v>
      </c>
      <c r="BD18" s="13" t="b">
        <f>IF($C17="Acro-A","Bon1DD_A",IF($C17="Acro-B","Bon1DD_B",IF($C17="Acro-C","Bon1DD_C",IF($C17="Acro-P","Bon1DD_P"))))</f>
        <v>0</v>
      </c>
      <c r="BE18" s="13" t="b">
        <f>IF($C17="Acro-A","Pos1Var_A",IF($C17="Acro-B","Pos1Var_B",IF($C17="Acro-C","Pos1Var_C",IF($C17="Acro-P","Pos1Var_P"))))</f>
        <v>0</v>
      </c>
      <c r="BF18" s="13" t="b">
        <f>IF($C17="Acro-A","Pos2Var_A",IF($C17="Acro-B","Pos2Var_B",IF($C17="Acro-C","Pos2Var_C",IF($C17="Acro-P","Pos2Var_P"))))</f>
        <v>0</v>
      </c>
      <c r="BG18" s="13" t="b">
        <f>IF($C17="Acro-A","Bon1Var_A",IF($C17="Acro-B","Bon1Var_B",IF($C17="Acro-C","Bon1Var_C",IF($C17="Acro-P","Bon1Var_P"))))</f>
        <v>0</v>
      </c>
      <c r="BH18" s="13" t="b">
        <f>IF($C17="Acro-A","Bon1Var_A",IF($C17="Acro-B","Bon1Var_B",IF($C17="Acro-C","Bon1Var_C",IF($C17="Acro-P","Bon1Var_P"))))</f>
        <v>0</v>
      </c>
      <c r="BI18" s="13">
        <f t="array" aca="1" ref="BI18" ca="1">IF(ISBLANK(K18), 0, IF(ISERROR(MATCH(TRUE, EXACT(K18, INDIRECT(AG18)), 0)), 0, INDEX(INDIRECT(BE18), MATCH(TRUE, EXACT(K18, INDIRECT(AG18)), 0))))</f>
        <v>0</v>
      </c>
      <c r="BJ18" s="13">
        <f t="array" aca="1" ref="BJ18" ca="1">IF(ISBLANK(L18), 0, IF(ISERROR(MATCH(TRUE, EXACT(L18, INDIRECT(AH18)), 0)), 0, INDEX(INDIRECT(BF18), MATCH(TRUE, EXACT(L18, INDIRECT(AH18)), 0))))</f>
        <v>0</v>
      </c>
      <c r="BK18" s="13">
        <f t="array" aca="1" ref="BK18" ca="1">IF(ISBLANK(O18), 0, IF(ISERROR(MATCH(TRUE, EXACT(O18, INDIRECT(AK18)), 0)), 0, INDEX(INDIRECT(BG18), MATCH(TRUE, EXACT(O18, INDIRECT(AK18)), 0))))</f>
        <v>0</v>
      </c>
      <c r="BL18" s="13">
        <f t="array" aca="1" ref="BL18" ca="1">IF(ISBLANK(P18), 0, IF(ISERROR(MATCH(TRUE, EXACT(P18, INDIRECT(AL18)), 0)), 0, INDEX(INDIRECT(BH18), MATCH(TRUE, EXACT(P18, INDIRECT(AL18)), 0))))</f>
        <v>0</v>
      </c>
      <c r="BM18" s="13" t="str">
        <f ca="1">IF(BI18=0,"ok",IF(BI18=BJ18,"no","ok"))</f>
        <v>ok</v>
      </c>
      <c r="BN18" s="13" t="str">
        <f ca="1">IF(BK18=0,"ok",IF(BK18=BL18,"no","ok"))</f>
        <v>ok</v>
      </c>
      <c r="BO18" s="13">
        <f t="shared" ref="BO18:BW18" si="13">IF(ISBLANK(AD18), 0, IF(ISERROR(MATCH(AD18, Requirements, 0)), 0, IF(INDEX(RequirementsOptional,MATCH(AD18, Requirements, 0))=0, "no", "ok")))</f>
        <v>0</v>
      </c>
      <c r="BP18" s="13">
        <f t="shared" si="13"/>
        <v>0</v>
      </c>
      <c r="BQ18" s="13">
        <f t="shared" si="13"/>
        <v>0</v>
      </c>
      <c r="BR18" s="13">
        <f t="shared" si="13"/>
        <v>0</v>
      </c>
      <c r="BS18" s="13">
        <f t="shared" si="13"/>
        <v>0</v>
      </c>
      <c r="BT18" s="13">
        <f t="shared" si="13"/>
        <v>0</v>
      </c>
      <c r="BU18" s="13">
        <f t="shared" si="13"/>
        <v>0</v>
      </c>
      <c r="BV18" s="13">
        <f t="shared" si="13"/>
        <v>0</v>
      </c>
      <c r="BW18" s="13">
        <f t="shared" si="13"/>
        <v>0</v>
      </c>
      <c r="BX18" s="13">
        <f t="shared" ref="BX18:CF18" si="14">IF(ISBLANK(AD18), 0, IF(ISERROR(MATCH(AD18, Requirements, 0)), 0, IF(INDEX(RequirementsMinimal, MATCH(AD18, Requirements, 0))=0, "no", "ok")))</f>
        <v>0</v>
      </c>
      <c r="BY18" s="13">
        <f t="shared" si="14"/>
        <v>0</v>
      </c>
      <c r="BZ18" s="13">
        <f t="shared" si="14"/>
        <v>0</v>
      </c>
      <c r="CA18" s="13">
        <f t="shared" si="14"/>
        <v>0</v>
      </c>
      <c r="CB18" s="13">
        <f t="shared" si="14"/>
        <v>0</v>
      </c>
      <c r="CC18" s="13">
        <f t="shared" si="14"/>
        <v>0</v>
      </c>
      <c r="CD18" s="13">
        <f t="shared" si="14"/>
        <v>0</v>
      </c>
      <c r="CE18" s="13">
        <f t="shared" si="14"/>
        <v>0</v>
      </c>
      <c r="CF18" s="13">
        <f t="shared" si="14"/>
        <v>0</v>
      </c>
      <c r="CG18" s="13">
        <f t="shared" ref="CG18:CO18" si="15">IF(AND(BX18="ok",ISBLANK(H18)),1,0)</f>
        <v>0</v>
      </c>
      <c r="CH18" s="13">
        <f t="shared" si="15"/>
        <v>0</v>
      </c>
      <c r="CI18" s="13">
        <f t="shared" si="15"/>
        <v>0</v>
      </c>
      <c r="CJ18" s="13">
        <f t="shared" si="15"/>
        <v>0</v>
      </c>
      <c r="CK18" s="13">
        <f t="shared" si="15"/>
        <v>0</v>
      </c>
      <c r="CL18" s="13">
        <f t="shared" si="15"/>
        <v>0</v>
      </c>
      <c r="CM18" s="13">
        <f t="shared" si="15"/>
        <v>0</v>
      </c>
      <c r="CN18" s="13">
        <f t="shared" si="15"/>
        <v>0</v>
      </c>
      <c r="CO18" s="13">
        <f t="shared" si="15"/>
        <v>0</v>
      </c>
      <c r="CP18" s="13" t="str">
        <f>IF(NOT(C17="SELECT TYPE"),RIGHT(C17,1),"")</f>
        <v/>
      </c>
      <c r="CQ18" s="13" t="str">
        <f ca="1">IF(BI18=0,"",CONCATENATE(CP18,"&amp;",BI18))</f>
        <v/>
      </c>
      <c r="CR18" s="13" t="str">
        <f ca="1">IF(BJ18=0,"",CONCATENATE(CP18,"&amp;",BJ18))</f>
        <v/>
      </c>
      <c r="CS18" s="13" t="str">
        <f ca="1">IF(LEN(CQ18)=0,"",COUNTIF($CQ$6:$CR$50,CQ18))</f>
        <v/>
      </c>
      <c r="CT18" s="13" t="str">
        <f ca="1">IF(LEN(CR18)=0,"",COUNTIF($CQ$6:$CR$50,CR18))</f>
        <v/>
      </c>
      <c r="CU18" s="13" t="str">
        <f ca="1">IF(U18&lt;=1,"",CONCATENATE(CP18,"&amp;",U18))</f>
        <v/>
      </c>
      <c r="CV18" s="13" t="str">
        <f ca="1">IF(LEN(CU18)=0,"",COUNTIF($CU$6:$CU$50,CU18))</f>
        <v/>
      </c>
      <c r="CW18" s="13" t="str">
        <f ca="1">IF(V18&lt;=1,"",CONCATENATE(CP18,"&amp;",V18))</f>
        <v/>
      </c>
      <c r="CX18" s="13" t="str">
        <f ca="1">IF(LEN(CW18)=0,"",COUNTIF($CW$6:$CW$50,CW18))</f>
        <v/>
      </c>
      <c r="CY18" s="13" t="str">
        <f ca="1">IF(AB18&lt;=1,"",CONCATENATE(CP18,"&amp;",AB18))</f>
        <v/>
      </c>
      <c r="CZ18" s="13" t="str">
        <f ca="1">IF(AC18&lt;=1,"",CONCATENATE(CP18,"&amp;",AC18))</f>
        <v/>
      </c>
      <c r="DA18" s="13" t="str">
        <f ca="1">IF(LEN(CY18)=0,"",COUNTIF($CY$6:$CZ$50,CY18))</f>
        <v/>
      </c>
      <c r="DB18" s="13" t="str">
        <f ca="1">IF(LEN(CZ18)=0,"",COUNTIF($CY$6:$CZ$50,CZ18))</f>
        <v/>
      </c>
      <c r="DC18" s="13">
        <f ca="1">IF(LEN(CS18)=0,0,IF(CS18&gt;1,1,0))</f>
        <v>0</v>
      </c>
      <c r="DD18" s="13">
        <f ca="1">IF(LEN(CT18)=0,0,IF(CT18&gt;1,1,0))</f>
        <v>0</v>
      </c>
      <c r="DE18" s="13">
        <f ca="1">IF(LEN(CV18)=0,0,IF(CV18&gt;1,1,0))</f>
        <v>0</v>
      </c>
      <c r="DF18" s="13">
        <f ca="1">IF(LEN(CX18)=0,0,IF(CX18&gt;1,1,0))</f>
        <v>0</v>
      </c>
      <c r="DG18" s="13">
        <f ca="1">IF(LEN(DA18)=0,0,IF(DA18&gt;1,1,0))</f>
        <v>0</v>
      </c>
      <c r="DH18" s="13">
        <f ca="1">IF(LEN(DB18)=0,0,IF(DB18&gt;1,1,0))</f>
        <v>0</v>
      </c>
      <c r="DI18" s="13" t="b">
        <f>IF(CP18="A",IF(OR(DC18&gt;0,DD18&gt;0),1,0),IF(CP18="B",IF(OR(DE18&gt;0,DF18&gt;0),1,0),IF(CP18="C",IF(DE18&gt;0,1,0),IF(CP18="P",IF(OR(DC18&gt;0,DD18&gt;0,DE18&gt;0,DF18&gt;0,DG18&gt;0,DH18&gt;0),1,0)))))</f>
        <v>0</v>
      </c>
      <c r="DJ18" s="13" t="str">
        <f>IF(DI18&gt;0,CONCATENATE("This acro violates the non-repetitive rule for group ",CP18),"non repeated acro")</f>
        <v xml:space="preserve">This acro violates the non-repetitive rule for group </v>
      </c>
      <c r="DK18" s="29">
        <f>IF(OR(ISBLANK(I18),ISBLANK(M18)),1,IF(ISNA(IF(CP18="B", INDEX(Rest_Con_Rot_B, MATCH(I18, INDEX(Rest_Con_Rot_B, 0, 1), 0), MATCH(M18, INDEX(Rest_Con_Rot_B, 1, 0), 0)), 1)), 0, IF(CP18="B", INDEX(Rest_Con_Rot_B, MATCH(I18, INDEX(Rest_Con_Rot_B, 0, 1), 0), MATCH(M18, INDEX(Rest_Con_Rot_B, 1, 0), 0)), 1)))</f>
        <v>1</v>
      </c>
      <c r="DL18" s="29">
        <f>IF(OR(ISBLANK(M18),ISBLANK(H18)),1,IF(ISNA(IF(CP18="P", INDEX(Rest_Cons_Rot_P, MATCH(H18, INDEX(Rest_Cons_Rot_P, 0, 1), 0), MATCH(M18, INDEX(Rest_Cons_Rot_P, 1, 0), 0)), 1)), 0, IF(CP18="P", INDEX(Rest_Cons_Rot_P, MATCH(H18, INDEX(Rest_Cons_Rot_P, 0, 1), 0), MATCH(M18, INDEX(Rest_Cons_Rot_P, 1, 0), 0)), 1)))</f>
        <v>1</v>
      </c>
      <c r="DM18" s="29">
        <f>IF(OR(ISBLANK(M18),ISBLANK(H18)),1,IF(ISNA(IF(CP18="C",INDEX(Rest_Cons_Rot_C,MATCH(H18,INDEX(Rest_Cons_Rot_C,0,1),0),MATCH(M18,INDEX(Rest_Cons_Rot_C,1,0),0)),1)),0,IF(CP18="C",INDEX(Rest_Cons_Rot_C,MATCH(H18,INDEX(Rest_Cons_Rot_C,0,1),0),MATCH(M18,INDEX(Rest_Cons_Rot_C,1,0),0)),1)))</f>
        <v>1</v>
      </c>
      <c r="DN18" s="29">
        <f>IF(OR(ISBLANK(H18),ISBLANK(I18)),1,IF(ISNA(IF(CP18="B", INDEX(Rest_Cons_Con_B, MATCH(H18, INDEX(Rest_Cons_Con_B, 0, 1), 0), MATCH(I18, INDEX(Rest_Cons_Con_B, 1, 0), 0)), 1)), 0, IF(CP18="B", INDEX(Rest_Cons_Con_B, MATCH(H18, INDEX(Rest_Cons_Con_B, 0, 1), 0), MATCH(I18, INDEX(Rest_Cons_Con_B, 1, 0), 0)), 1)))</f>
        <v>1</v>
      </c>
      <c r="DO18" s="29">
        <f>IF(OR(ISBLANK(H18),ISBLANK(I18)),1,IF(ISNA(IF(CP18="P", INDEX(Rest_Cons_Con_P, MATCH(H18, INDEX(Rest_Cons_Con_P, 0, 1), 0), MATCH(I18, INDEX(Rest_Cons_Con_P, 1, 0), 0)), 1)), 0, IF(CP18="P", INDEX(Rest_Cons_Con_P, MATCH(H18, INDEX(Rest_Cons_Con_P, 0, 1), 0), MATCH(I18, INDEX(Rest_Cons_Con_P, 1, 0), 0)), 1)))</f>
        <v>1</v>
      </c>
      <c r="DP18" s="263" t="str">
        <f>IF(CP18="B", IF(DK18=0, "incompatible rotation with connection", IF(DN18=0, "incompatible construction with connection", EI18)), IF(CP18="P", IF(DL18=0, "incompatible rotation with construction", IF(DO18=0,"incompatible construction with connection",EI18)), IF(CP18="C", IF(DM18=0, "incompatible rotation of the base with construction", EI18), EI18)))</f>
        <v>compatible</v>
      </c>
      <c r="DQ18" s="263" t="str">
        <f>IFERROR(INDEX('Bonus Compat.'!D:D, MATCH($O18, 'Bonus Compat.'!$B:$B, 0)),"")</f>
        <v/>
      </c>
      <c r="DR18" s="263" t="str">
        <f>IFERROR(INDEX('Bonus Compat.'!E:E, MATCH($O18, 'Bonus Compat.'!$B:$B, 0)),"")</f>
        <v/>
      </c>
      <c r="DS18" s="263" t="str">
        <f>IFERROR(INDEX('Bonus Compat.'!F:F, MATCH($O18, 'Bonus Compat.'!$B:$B, 0)),"")</f>
        <v/>
      </c>
      <c r="DT18" s="263" t="str">
        <f>IFERROR(INDEX('Bonus Compat.'!G:G, MATCH($O18, 'Bonus Compat.'!$B:$B, 0)),"")</f>
        <v/>
      </c>
      <c r="DU18" s="263" t="str">
        <f>IFERROR(INDEX('Bonus Compat.'!H:H, MATCH($O18, 'Bonus Compat.'!$B:$B, 0)),"")</f>
        <v/>
      </c>
      <c r="DV18" s="263" t="str">
        <f>IFERROR(INDEX('Bonus Compat.'!I:I, MATCH($O18, 'Bonus Compat.'!$B:$B, 0)),"")</f>
        <v/>
      </c>
      <c r="DW18" s="263" t="str">
        <f>IFERROR(INDEX('Bonus Compat.'!J:J, MATCH($O18, 'Bonus Compat.'!$B:$B, 0)),"")</f>
        <v/>
      </c>
      <c r="DX18" s="263" t="str">
        <f>IFERROR(INDEX('Bonus Compat.'!D:D, MATCH($P18, 'Bonus Compat.'!$B:$B, 0)),"")</f>
        <v/>
      </c>
      <c r="DY18" s="263" t="str">
        <f>IFERROR(INDEX('Bonus Compat.'!E:E, MATCH($P18, 'Bonus Compat.'!$B:$B, 0)),"")</f>
        <v/>
      </c>
      <c r="DZ18" s="263" t="str">
        <f>IFERROR(INDEX('Bonus Compat.'!F:F, MATCH($P18, 'Bonus Compat.'!$B:$B, 0)),"")</f>
        <v/>
      </c>
      <c r="EA18" s="263" t="str">
        <f>IFERROR(INDEX('Bonus Compat.'!G:G, MATCH($P18, 'Bonus Compat.'!$B:$B, 0)),"")</f>
        <v/>
      </c>
      <c r="EB18" s="263" t="str">
        <f>IFERROR(INDEX('Bonus Compat.'!H:H, MATCH($P18, 'Bonus Compat.'!$B:$B, 0)),"")</f>
        <v/>
      </c>
      <c r="EC18" s="263" t="str">
        <f>IFERROR(INDEX('Bonus Compat.'!I:I, MATCH($P18, 'Bonus Compat.'!$B:$B, 0)),"")</f>
        <v/>
      </c>
      <c r="ED18" s="263" t="str">
        <f>IFERROR(INDEX('Bonus Compat.'!J:J, MATCH($P18, 'Bonus Compat.'!$B:$B, 0)),"")</f>
        <v/>
      </c>
      <c r="EE18" s="263" cm="1">
        <f t="array" ref="EE18">IF(COUNTIF(DQ18:DW18, "") = COLUMNS(DQ18:DW18), 1, --(SUMPRODUCT(--ISNUMBER(MATCH(DQ18:DW18, $H18:$P18, 0)), --(DQ18:DW18&lt;&gt;"")) &gt; 0))</f>
        <v>1</v>
      </c>
      <c r="EF18" s="263" cm="1">
        <f t="array" ref="EF18">IF(COUNTIF(DX18:ED18,"")=COLUMNS(DX18:ED18),1,--(SUMPRODUCT(--ISNUMBER(MATCH(DX18:ED18,$H18:$P18,0)),--(DX18:ED18&lt;&gt;""))&gt;0))</f>
        <v>1</v>
      </c>
      <c r="EG18" s="263" t="str">
        <f>IF(EE18=0,IFERROR(INDEX('Bonus Compat.'!C:C,MATCH($O18,'Bonus Compat.'!$B:$B,0)),""),IF(EF18=0,IFERROR(INDEX('Bonus Compat.'!C:C,MATCH($P18,'Bonus Compat.'!$B:$B,0)),""),""))</f>
        <v/>
      </c>
      <c r="EH18" s="263" t="str">
        <f>IF(EE18=0,O18,IF(EF18=0,P18,""))</f>
        <v/>
      </c>
      <c r="EI18" s="263" t="str">
        <f>IF(OR(EE18=0,EF18=0),"Bonus "&amp;EH18&amp;" not compatible with "&amp;EG18&amp;" "&amp;H18,"compatible")</f>
        <v>compatible</v>
      </c>
    </row>
    <row r="19" spans="2:139" ht="16.5" customHeight="1" x14ac:dyDescent="0.35">
      <c r="B19" s="307"/>
      <c r="C19" s="310"/>
      <c r="D19" s="325"/>
      <c r="E19" s="296"/>
      <c r="F19" s="304"/>
      <c r="G19" s="147" t="s">
        <v>145</v>
      </c>
      <c r="H19" s="213" t="str">
        <f t="array" aca="1" ref="H19" ca="1">IF(OR(ISBLANK(H18),H18="N/A"),"",IF(ISERROR(INDEX(INDIRECT(AV18), MATCH(TRUE, EXACT(H18, INDIRECT(AD18)), 0))),0,INDEX(INDIRECT(AV18), MATCH(TRUE, EXACT(H18, INDIRECT(AD18)), 0))))</f>
        <v/>
      </c>
      <c r="I19" s="214" t="str">
        <f t="array" aca="1" ref="I19" ca="1">IF(OR(ISBLANK(I18),I18="N/A"),"",IF(ISERROR(INDEX(INDIRECT(AW18), MATCH(TRUE, EXACT(I18, INDIRECT(AE18)), 0))),0,INDEX(INDIRECT(AW18), MATCH(TRUE, EXACT(I18, INDIRECT(AE18)), 0))))</f>
        <v/>
      </c>
      <c r="J19" s="214" t="str">
        <f t="array" aca="1" ref="J19" ca="1">IF(OR(ISBLANK(J18),J18="N/A"),"",IF(ISERROR(INDEX(INDIRECT(AX18), MATCH(TRUE, EXACT(J18, INDIRECT(AF18)), 0))),0,INDEX(INDIRECT(AX18), MATCH(TRUE, EXACT(J18, INDIRECT(AF18)), 0))))</f>
        <v/>
      </c>
      <c r="K19" s="214" t="str">
        <f t="array" aca="1" ref="K19" ca="1">IF(OR(ISBLANK(K18),K18="N/A"),"",IF(ISERROR(INDEX(INDIRECT(AY18), MATCH(TRUE, EXACT(K18, INDIRECT(AG18)), 0))),0,INDEX(INDIRECT(AY18), MATCH(TRUE, EXACT(K18, INDIRECT(AG18)), 0))))</f>
        <v/>
      </c>
      <c r="L19" s="214" t="str">
        <f t="array" aca="1" ref="L19" ca="1">IF(OR(ISBLANK(L18),L18="N/A"),"",IF(ISERROR(INDEX(INDIRECT(AZ18), MATCH(TRUE, EXACT(L18, INDIRECT(AH18)), 0))),0,INDEX(INDIRECT(AZ18), MATCH(TRUE, EXACT(L18, INDIRECT(AH18)), 0))))</f>
        <v/>
      </c>
      <c r="M19" s="214" t="str">
        <f t="array" aca="1" ref="M19" ca="1">IF(OR(ISBLANK(M18),M18="N/A"),"",IF(ISERROR(INDEX(INDIRECT(BA18), MATCH(TRUE, EXACT(M18, INDIRECT(AI18)), 0))),0,INDEX(INDIRECT(BA18), MATCH(TRUE, EXACT(M18, INDIRECT(AI18)), 0))))</f>
        <v/>
      </c>
      <c r="N19" s="214" t="str">
        <f t="array" aca="1" ref="N19" ca="1">IF(OR(ISBLANK(N18),N18="N/A"),"",IF(ISERROR(INDEX(INDIRECT(BB18), MATCH(TRUE, EXACT(N18, INDIRECT(AJ18)), 0))),0,INDEX(INDIRECT(BB18), MATCH(TRUE, EXACT(N18, INDIRECT(AJ18)), 0))))</f>
        <v/>
      </c>
      <c r="O19" s="214" t="str">
        <f t="array" aca="1" ref="O19" ca="1">IF(OR(ISBLANK(O18),O18="N/A"),"",IF(ISERROR(INDEX(INDIRECT(BC18), MATCH(TRUE, EXACT(O18, INDIRECT(AK18)), 0))),0,INDEX(INDIRECT(BC18), MATCH(TRUE, EXACT(O18, INDIRECT(AK18)), 0))))</f>
        <v/>
      </c>
      <c r="P19" s="215" t="str">
        <f t="array" aca="1" ref="P19" ca="1">IF(OR(ISBLANK(P18),P18="N/A"),"",IF(ISERROR(INDEX(INDIRECT(BD18), MATCH(TRUE, EXACT(P18, INDIRECT(AL18)), 0))),0,INDEX(INDIRECT(BD18), MATCH(TRUE, EXACT(P18, INDIRECT(AL18)), 0))))</f>
        <v/>
      </c>
      <c r="Q19" s="314" t="str">
        <f>IF(D17="valid acro",SUM(H19:P19),IF(D17="select an acro type","select type first","correct error(s)"))</f>
        <v>correct error(s)</v>
      </c>
      <c r="R19" s="316" t="str">
        <f>IF(D17="valid acro",Q19+0.5,IF(D17="select an acro type","select type first","correct error(s)"))</f>
        <v>correct error(s)</v>
      </c>
      <c r="T19" s="14"/>
      <c r="U19" s="13"/>
      <c r="V19" s="13"/>
      <c r="W19" s="13"/>
      <c r="X19" s="13"/>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CP19" s="13"/>
      <c r="CQ19" s="13"/>
      <c r="CR19" s="13"/>
      <c r="CS19" s="13"/>
      <c r="CT19" s="13"/>
      <c r="CU19" s="13"/>
      <c r="CV19" s="13"/>
      <c r="CW19" s="13"/>
      <c r="CX19" s="13"/>
      <c r="CY19" s="13"/>
      <c r="CZ19" s="13"/>
      <c r="DA19" s="13"/>
      <c r="DB19" s="13"/>
      <c r="DC19" s="13"/>
      <c r="DD19" s="13"/>
      <c r="DE19" s="13"/>
      <c r="DF19" s="13"/>
      <c r="DG19" s="13"/>
      <c r="DH19" s="13"/>
      <c r="DI19" s="13"/>
      <c r="DJ19" s="13"/>
      <c r="DK19" s="29"/>
      <c r="DL19" s="29"/>
      <c r="DM19" s="29"/>
      <c r="DN19" s="29"/>
      <c r="DO19" s="29"/>
      <c r="DP19" s="263"/>
    </row>
    <row r="20" spans="2:139" ht="35.15" customHeight="1" thickBot="1" x14ac:dyDescent="0.4">
      <c r="B20" s="307"/>
      <c r="C20" s="310"/>
      <c r="D20" s="326"/>
      <c r="E20" s="296"/>
      <c r="F20" s="305"/>
      <c r="G20" s="148" t="s">
        <v>146</v>
      </c>
      <c r="H20" s="64" t="str">
        <f t="array" aca="1" ref="H20" ca="1">IF(OR(ISBLANK(H18),H18="N/A"),"",IF(ISERROR(INDEX(INDIRECT(AM18), MATCH(TRUE, EXACT(H18, INDIRECT(AD18)), 0))),"",INDEX(INDIRECT(AM18), MATCH(TRUE, EXACT(H18, INDIRECT(AD18)), 0))))</f>
        <v/>
      </c>
      <c r="I20" s="68" t="str">
        <f t="array" aca="1" ref="I20" ca="1">IF(OR(ISBLANK(I18),I18="N/A"),"",IF(ISERROR(INDEX(INDIRECT(AN18), MATCH(TRUE, EXACT(I18, INDIRECT(AE18)), 0))),"",INDEX(INDIRECT(AN18), MATCH(TRUE, EXACT(I18, INDIRECT(AE18)), 0))))</f>
        <v/>
      </c>
      <c r="J20" s="68" t="str">
        <f t="array" aca="1" ref="J20" ca="1">IF(OR(ISBLANK(J18),J18="N/A"),"",IF(ISERROR(INDEX(INDIRECT(AO18), MATCH(TRUE, EXACT(J18, INDIRECT(AF18)), 0))),"",INDEX(INDIRECT(AO18), MATCH(TRUE, EXACT(J18, INDIRECT(AF18)), 0))))</f>
        <v/>
      </c>
      <c r="K20" s="68" t="str">
        <f t="array" aca="1" ref="K20" ca="1">IF(OR(ISBLANK(K18),K18="N/A"),"",IF(ISERROR(INDEX(INDIRECT(AP18), MATCH(TRUE, EXACT(K18, INDIRECT(AG18)), 0))),"",INDEX(INDIRECT(AP18), MATCH(TRUE, EXACT(K18, INDIRECT(AG18)), 0))))</f>
        <v/>
      </c>
      <c r="L20" s="68" t="str">
        <f t="array" aca="1" ref="L20" ca="1">IF(OR(ISBLANK(L18),L18="N/A"),"",IF(ISERROR(INDEX(INDIRECT(AQ18), MATCH(TRUE, EXACT(L18, INDIRECT(AH18)), 0))),"",INDEX(INDIRECT(AQ18), MATCH(TRUE, EXACT(L18, INDIRECT(AH18)), 0))))</f>
        <v/>
      </c>
      <c r="M20" s="68" t="str">
        <f t="array" aca="1" ref="M20" ca="1">IF(OR(ISBLANK(M18),M18="N/A"),"",IF(ISERROR(INDEX(INDIRECT(AR18), MATCH(TRUE, EXACT(M18, INDIRECT(AI18)), 0))),"",INDEX(INDIRECT(AR18), MATCH(TRUE, EXACT(M18, INDIRECT(AI18)), 0))))</f>
        <v/>
      </c>
      <c r="N20" s="68" t="str">
        <f t="array" aca="1" ref="N20" ca="1">IF(OR(ISBLANK(N18),N18="N/A"),"",IF(ISERROR(INDEX(INDIRECT(AS18), MATCH(TRUE, EXACT(N18, INDIRECT(AJ18)), 0))),"",INDEX(INDIRECT(AS18), MATCH(TRUE, EXACT(N18, INDIRECT(AJ18)), 0))))</f>
        <v/>
      </c>
      <c r="O20" s="68" t="str">
        <f t="array" aca="1" ref="O20" ca="1">IF(OR(ISBLANK(O18),O18="N/A"),"",IF(ISERROR(INDEX(INDIRECT(AT18), MATCH(TRUE, EXACT(O18, INDIRECT(AK18)), 0))),"",INDEX(INDIRECT(AT18), MATCH(TRUE, EXACT(O18, INDIRECT(AK18)), 0))))</f>
        <v/>
      </c>
      <c r="P20" s="69" t="str">
        <f t="array" aca="1" ref="P20" ca="1">IF(OR(ISBLANK(P18),P18="N/A"),"",IF(ISERROR(INDEX(INDIRECT(AU18), MATCH(TRUE, EXACT(P18, INDIRECT(AL18)), 0))),"",INDEX(INDIRECT(AU18), MATCH(TRUE, EXACT(P18, INDIRECT(AL18)), 0))))</f>
        <v/>
      </c>
      <c r="Q20" s="315"/>
      <c r="R20" s="317"/>
      <c r="T20" s="14"/>
      <c r="U20" s="13"/>
      <c r="V20" s="13"/>
      <c r="W20" s="13"/>
      <c r="X20" s="13"/>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CP20" s="13"/>
      <c r="CQ20" s="13"/>
      <c r="CR20" s="13"/>
      <c r="CS20" s="13"/>
      <c r="CT20" s="13"/>
      <c r="CU20" s="13"/>
      <c r="CV20" s="13"/>
      <c r="CW20" s="13"/>
      <c r="CX20" s="13"/>
      <c r="CY20" s="13"/>
      <c r="CZ20" s="13"/>
      <c r="DA20" s="13"/>
      <c r="DB20" s="13"/>
      <c r="DC20" s="13"/>
      <c r="DD20" s="13"/>
      <c r="DE20" s="13"/>
      <c r="DF20" s="13"/>
      <c r="DG20" s="13"/>
      <c r="DH20" s="13"/>
      <c r="DI20" s="13"/>
      <c r="DJ20" s="13"/>
      <c r="DK20" s="29"/>
      <c r="DL20" s="29"/>
      <c r="DM20" s="29"/>
      <c r="DN20" s="29"/>
      <c r="DO20" s="29"/>
      <c r="DP20" s="263"/>
    </row>
    <row r="21" spans="2:139" ht="37.5" customHeight="1" thickBot="1" x14ac:dyDescent="0.4">
      <c r="B21" s="306">
        <v>5</v>
      </c>
      <c r="C21" s="309"/>
      <c r="D21" s="301" t="str">
        <f>IF(T22=1,"Select acro group first",IF(SUM(U22:AC22)&gt;0,"Code(s) mismatch with acro group",IF(SUM(CG22:CO22)&gt;0,"Missing minimal component(s)",IF(BM22="no","Position 2 must be different than position 1",IF(BN22="no","These bonuses can't be declared together","Valid acro")))))</f>
        <v>Select acro group first</v>
      </c>
      <c r="E21" s="295" t="str">
        <f>IF(OR(D21="Select acro group first",D21="Missing minimal component(s)"),"",DP22)</f>
        <v/>
      </c>
      <c r="F21" s="301" t="str">
        <f>IF(D21="Valid acro",DJ22,"")</f>
        <v/>
      </c>
      <c r="G21" s="20" t="s">
        <v>76</v>
      </c>
      <c r="H21" s="4" t="s">
        <v>77</v>
      </c>
      <c r="I21" s="5" t="s">
        <v>78</v>
      </c>
      <c r="J21" s="5" t="s">
        <v>79</v>
      </c>
      <c r="K21" s="5" t="s">
        <v>80</v>
      </c>
      <c r="L21" s="6" t="s">
        <v>81</v>
      </c>
      <c r="M21" s="7" t="s">
        <v>82</v>
      </c>
      <c r="N21" s="7" t="s">
        <v>83</v>
      </c>
      <c r="O21" s="5" t="s">
        <v>84</v>
      </c>
      <c r="P21" s="8" t="s">
        <v>85</v>
      </c>
      <c r="Q21" s="67" t="s">
        <v>86</v>
      </c>
      <c r="R21" s="65" t="s">
        <v>87</v>
      </c>
      <c r="T21" s="14"/>
      <c r="U21" s="13"/>
      <c r="V21" s="13"/>
      <c r="W21" s="13"/>
      <c r="X21" s="13"/>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CP21" s="13"/>
      <c r="CQ21" s="13"/>
      <c r="CR21" s="13"/>
      <c r="CS21" s="13"/>
      <c r="CT21" s="13"/>
      <c r="CU21" s="13"/>
      <c r="CV21" s="13"/>
      <c r="CW21" s="13"/>
      <c r="CX21" s="13"/>
      <c r="CY21" s="13"/>
      <c r="CZ21" s="13"/>
      <c r="DA21" s="13"/>
      <c r="DB21" s="13"/>
      <c r="DC21" s="13"/>
      <c r="DD21" s="13"/>
      <c r="DE21" s="13"/>
      <c r="DF21" s="13"/>
      <c r="DG21" s="13"/>
      <c r="DH21" s="13"/>
      <c r="DI21" s="13"/>
      <c r="DJ21" s="13"/>
      <c r="DK21" s="29"/>
      <c r="DL21" s="29"/>
      <c r="DM21" s="29"/>
      <c r="DN21" s="29"/>
      <c r="DO21" s="29"/>
      <c r="DP21" s="263"/>
    </row>
    <row r="22" spans="2:139" ht="15.75" customHeight="1" x14ac:dyDescent="0.35">
      <c r="B22" s="307"/>
      <c r="C22" s="310"/>
      <c r="D22" s="301"/>
      <c r="E22" s="296"/>
      <c r="F22" s="301"/>
      <c r="G22" s="21" t="s">
        <v>144</v>
      </c>
      <c r="H22" s="10"/>
      <c r="I22" s="11"/>
      <c r="J22" s="11"/>
      <c r="K22" s="11"/>
      <c r="L22" s="11"/>
      <c r="M22" s="11"/>
      <c r="N22" s="11"/>
      <c r="O22" s="11"/>
      <c r="P22" s="12"/>
      <c r="Q22" s="312" t="str">
        <f>IF(D21="valid acro",CONCATENATE(CP22,"-",H22,IF(I22="","",CONCATENATE("-",I22)),IF(J22="","",CONCATENATE("-",J22)),CONCATENATE("-",K22),IF(L22="","",CONCATENATE("/",L22)),IF(M22="","",CONCATENATE("-",M22)),IF(N22="","",CONCATENATE("-",N22)),IF(O22="","",CONCATENATE("-",O22)),IF(P22="","",CONCATENATE("/",P22))),"")</f>
        <v/>
      </c>
      <c r="R22" s="330"/>
      <c r="T22" s="13">
        <f>IF(OR(ISBLANK(C21),C21="SELECT ACRO GROUP"),1,IF(OR(C21="acro-a",C21="acro-b",C21="acro-c",C21="acro-p"),0))</f>
        <v>1</v>
      </c>
      <c r="U22" s="13">
        <f ca="1">IF(ISBLANK(H22),0,IF(ISERROR(MATCH(H22, INDIRECT(AD22), 0)), 1, INDEX(INDIRECT(AD22), MATCH(H22, INDIRECT(AD22), 0))))</f>
        <v>0</v>
      </c>
      <c r="V22" s="13">
        <f t="shared" ref="V22:AC22" ca="1" si="16">IF(ISBLANK(I22), 0, IF(ISERROR(MATCH(I22, INDIRECT(AE22), 0)), 1, INDEX(INDIRECT(AE22), MATCH(I22, INDIRECT(AE22), 0))))</f>
        <v>0</v>
      </c>
      <c r="W22" s="13">
        <f t="shared" ca="1" si="16"/>
        <v>0</v>
      </c>
      <c r="X22" s="13">
        <f t="shared" ca="1" si="16"/>
        <v>0</v>
      </c>
      <c r="Y22" s="13">
        <f t="shared" ca="1" si="16"/>
        <v>0</v>
      </c>
      <c r="Z22" s="13">
        <f t="shared" ca="1" si="16"/>
        <v>0</v>
      </c>
      <c r="AA22" s="13">
        <f t="shared" ca="1" si="16"/>
        <v>0</v>
      </c>
      <c r="AB22" s="13">
        <f t="shared" ca="1" si="16"/>
        <v>0</v>
      </c>
      <c r="AC22" s="13">
        <f t="shared" ca="1" si="16"/>
        <v>0</v>
      </c>
      <c r="AD22" s="13" t="b">
        <f>IF($C21="Acro-A","Cons_A",IF($C21="Acro-B","Cons_B",IF($C21="Acro-C","Cons_C",IF($C21="Acro-P","Cons_P"))))</f>
        <v>0</v>
      </c>
      <c r="AE22" s="13" t="b">
        <f>IF($C21="Acro-A","Conn_A",IF($C21="Acro-B","Conn_B",IF($C21="Acro-C","Conn_C",IF($C21="Acro-P","Conn_P"))))</f>
        <v>0</v>
      </c>
      <c r="AF22" s="13" t="b">
        <f>IF($C21="Acro-A","Dir_A",IF($C21="Acro-B","Dir_B",IF($C21="Acro-C","Dir_C",IF($C21="Acro-P","Dir_P"))))</f>
        <v>0</v>
      </c>
      <c r="AG22" s="13" t="b">
        <f>IF($C21="Acro-A","Pos1_A",IF($C21="Acro-B","Pos1_B",IF($C21="Acro-C","Pos1_C",IF($C21="Acro-P","Pos1_P"))))</f>
        <v>0</v>
      </c>
      <c r="AH22" s="13" t="b">
        <f>IF($C21="Acro-A","Pos2_A",IF($C21="Acro-B","Pos2_B",IF($C21="Acro-C","Pos2_C",IF($C21="Acro-P","Pos2_P"))))</f>
        <v>0</v>
      </c>
      <c r="AI22" s="13" t="b">
        <f>IF($C21="Acro-A","RotB_A",IF($C21="Acro-B","RotB_B",IF($C21="Acro-C","RotB_C",IF($C21="Acro-P","RotB_P"))))</f>
        <v>0</v>
      </c>
      <c r="AJ22" s="13" t="b">
        <f>IF($C21="Acro-A","Rot_A",IF($C21="Acro-B","Rot_B",IF($C21="Acro-C","Rot_C",IF($C21="Acro-P","Rot_P"))))</f>
        <v>0</v>
      </c>
      <c r="AK22" s="13" t="b">
        <f>IF($C21="Acro-A","Bon1_A",IF($C21="Acro-B","Bon1_B",IF($C21="Acro-C","Bon1_C",IF($C21="Acro-P","Bon1_P"))))</f>
        <v>0</v>
      </c>
      <c r="AL22" s="13" t="b">
        <f>IF($C21="Acro-A","Bon1_A",IF($C21="Acro-B","Bon1_B",IF($C21="Acro-C","Bon1_C",IF($C21="Acro-P","Bon1_P"))))</f>
        <v>0</v>
      </c>
      <c r="AM22" s="13" t="b">
        <f>IF($C21="Acro-A","ConsNot_A",IF($C21="Acro-B","ConsNot_B",IF($C21="Acro-C","ConsNot_C",IF($C21="Acro-P","ConsNot_P"))))</f>
        <v>0</v>
      </c>
      <c r="AN22" s="13" t="b">
        <f>IF($C21="Acro-A","ConnNot_A",IF($C21="Acro-B","ConnNot_B",IF($C21="Acro-C","ConnNot_C",IF($C21="Acro-P","ConnNot_P"))))</f>
        <v>0</v>
      </c>
      <c r="AO22" s="13" t="b">
        <f>IF($C21="Acro-A","DirNot_A",IF($C21="Acro-B","DirNot_B",IF($C21="Acro-C","DirNot_C",IF($C21="Acro-P","DirNot_P"))))</f>
        <v>0</v>
      </c>
      <c r="AP22" s="13" t="b">
        <f>IF($C21="Acro-A","Pos1Not_A",IF($C21="Acro-B","Pos1Not_B",IF($C21="Acro-C","Pos1Not_C",IF($C21="Acro-P","Pos1Not_P"))))</f>
        <v>0</v>
      </c>
      <c r="AQ22" s="13" t="b">
        <f>IF($C21="Acro-A","Pos2Not_A",IF($C21="Acro-B","Pos2Not_B",IF($C21="Acro-C","Pos2Not_C",IF($C21="Acro-P","Pos2Not_P"))))</f>
        <v>0</v>
      </c>
      <c r="AR22" s="13" t="b">
        <f>IF($C21="Acro-A","RotBNot_A",IF($C21="Acro-B","RotBNot_B",IF($C21="Acro-C","RotBNot_C",IF($C21="Acro-P","RotBNot_P"))))</f>
        <v>0</v>
      </c>
      <c r="AS22" s="13" t="b">
        <f>IF($C21="Acro-A","RotNot_A",IF($C21="Acro-B","RotNot_B",IF($C21="Acro-C","RotNot_C",IF($C21="Acro-P","RotNot_P"))))</f>
        <v>0</v>
      </c>
      <c r="AT22" s="13" t="b">
        <f>IF($C21="Acro-A","Bon1Not_A",IF($C21="Acro-B","Bon1Not_B",IF($C21="Acro-C","Bon1Not_C",IF($C21="Acro-P","Bon1Not_P"))))</f>
        <v>0</v>
      </c>
      <c r="AU22" s="13" t="b">
        <f>IF($C21="Acro-A","Bon1Not_A",IF($C21="Acro-B","Bon1Not_B",IF($C21="Acro-C","Bon1Not_C",IF($C21="Acro-P","Bon1Not_P"))))</f>
        <v>0</v>
      </c>
      <c r="AV22" s="13" t="b">
        <f>IF($C21="Acro-A","ConsDD_A",IF($C21="Acro-B","ConsDD_B",IF($C21="Acro-C","ConsDD_C",IF($C21="Acro-P","ConsDD_P"))))</f>
        <v>0</v>
      </c>
      <c r="AW22" s="13" t="b">
        <f>IF($C21="Acro-A","ConnDD_A",IF($C21="Acro-B","ConnDD_B",IF($C21="Acro-C","ConnDD_C",IF($C21="Acro-P","ConnDD_P"))))</f>
        <v>0</v>
      </c>
      <c r="AX22" s="13" t="b">
        <f>IF($C21="Acro-A","DirDD_A",IF($C21="Acro-B","DirDD_B",IF($C21="Acro-C","DirDD_C",IF($C21="Acro-P","DirDD_P"))))</f>
        <v>0</v>
      </c>
      <c r="AY22" s="13" t="b">
        <f>IF($C21="Acro-A","Pos1DD_A",IF($C21="Acro-B","Pos1DD_B",IF($C21="Acro-C","Pos1DD_C",IF($C21="Acro-P","Pos1DD_P"))))</f>
        <v>0</v>
      </c>
      <c r="AZ22" s="13" t="b">
        <f>IF($C21="Acro-A","Pos2DD_A",IF($C21="Acro-B","Pos2DD_B",IF($C21="Acro-C","Pos2DD_C",IF($C21="Acro-P","Pos2DD_P"))))</f>
        <v>0</v>
      </c>
      <c r="BA22" s="13" t="b">
        <f>IF($C21="Acro-A","RotBDD_A",IF($C21="Acro-B","RotBDD_B",IF($C21="Acro-C","RotBDD_C",IF($C21="Acro-P","RotBDD_P"))))</f>
        <v>0</v>
      </c>
      <c r="BB22" s="13" t="b">
        <f>IF($C21="Acro-A","RotDD_A",IF($C21="Acro-B","RotDD_B",IF($C21="Acro-C","RotDD_C",IF($C21="Acro-P","RotDD_P"))))</f>
        <v>0</v>
      </c>
      <c r="BC22" s="13" t="b">
        <f>IF($C21="Acro-A","Bon1DD_A",IF($C21="Acro-B","Bon1DD_B",IF($C21="Acro-C","Bon1DD_C",IF($C21="Acro-P","Bon1DD_P"))))</f>
        <v>0</v>
      </c>
      <c r="BD22" s="13" t="b">
        <f>IF($C21="Acro-A","Bon1DD_A",IF($C21="Acro-B","Bon1DD_B",IF($C21="Acro-C","Bon1DD_C",IF($C21="Acro-P","Bon1DD_P"))))</f>
        <v>0</v>
      </c>
      <c r="BE22" s="13" t="b">
        <f>IF($C21="Acro-A","Pos1Var_A",IF($C21="Acro-B","Pos1Var_B",IF($C21="Acro-C","Pos1Var_C",IF($C21="Acro-P","Pos1Var_P"))))</f>
        <v>0</v>
      </c>
      <c r="BF22" s="13" t="b">
        <f>IF($C21="Acro-A","Pos2Var_A",IF($C21="Acro-B","Pos2Var_B",IF($C21="Acro-C","Pos2Var_C",IF($C21="Acro-P","Pos2Var_P"))))</f>
        <v>0</v>
      </c>
      <c r="BG22" s="13" t="b">
        <f>IF($C21="Acro-A","Bon1Var_A",IF($C21="Acro-B","Bon1Var_B",IF($C21="Acro-C","Bon1Var_C",IF($C21="Acro-P","Bon1Var_P"))))</f>
        <v>0</v>
      </c>
      <c r="BH22" s="13" t="b">
        <f>IF($C21="Acro-A","Bon1Var_A",IF($C21="Acro-B","Bon1Var_B",IF($C21="Acro-C","Bon1Var_C",IF($C21="Acro-P","Bon1Var_P"))))</f>
        <v>0</v>
      </c>
      <c r="BI22" s="13">
        <f t="array" aca="1" ref="BI22" ca="1">IF(ISBLANK(K22), 0, IF(ISERROR(MATCH(TRUE, EXACT(K22, INDIRECT(AG22)), 0)), 0, INDEX(INDIRECT(BE22), MATCH(TRUE, EXACT(K22, INDIRECT(AG22)), 0))))</f>
        <v>0</v>
      </c>
      <c r="BJ22" s="13">
        <f t="array" aca="1" ref="BJ22" ca="1">IF(ISBLANK(L22), 0, IF(ISERROR(MATCH(TRUE, EXACT(L22, INDIRECT(AH22)), 0)), 0, INDEX(INDIRECT(BF22), MATCH(TRUE, EXACT(L22, INDIRECT(AH22)), 0))))</f>
        <v>0</v>
      </c>
      <c r="BK22" s="13">
        <f t="array" aca="1" ref="BK22" ca="1">IF(ISBLANK(O22), 0, IF(ISERROR(MATCH(TRUE, EXACT(O22, INDIRECT(AK22)), 0)), 0, INDEX(INDIRECT(BG22), MATCH(TRUE, EXACT(O22, INDIRECT(AK22)), 0))))</f>
        <v>0</v>
      </c>
      <c r="BL22" s="13">
        <f t="array" aca="1" ref="BL22" ca="1">IF(ISBLANK(P22), 0, IF(ISERROR(MATCH(TRUE, EXACT(P22, INDIRECT(AL22)), 0)), 0, INDEX(INDIRECT(BH22), MATCH(TRUE, EXACT(P22, INDIRECT(AL22)), 0))))</f>
        <v>0</v>
      </c>
      <c r="BM22" s="13" t="str">
        <f ca="1">IF(BI22=0,"ok",IF(BI22=BJ22,"no","ok"))</f>
        <v>ok</v>
      </c>
      <c r="BN22" s="13" t="str">
        <f ca="1">IF(BK22=0,"ok",IF(BK22=BL22,"no","ok"))</f>
        <v>ok</v>
      </c>
      <c r="BO22" s="13">
        <f t="shared" ref="BO22:BW22" si="17">IF(ISBLANK(AD22), 0, IF(ISERROR(MATCH(AD22, Requirements, 0)), 0, IF(INDEX(RequirementsOptional,MATCH(AD22, Requirements, 0))=0, "no", "ok")))</f>
        <v>0</v>
      </c>
      <c r="BP22" s="13">
        <f t="shared" si="17"/>
        <v>0</v>
      </c>
      <c r="BQ22" s="13">
        <f t="shared" si="17"/>
        <v>0</v>
      </c>
      <c r="BR22" s="13">
        <f t="shared" si="17"/>
        <v>0</v>
      </c>
      <c r="BS22" s="13">
        <f t="shared" si="17"/>
        <v>0</v>
      </c>
      <c r="BT22" s="13">
        <f t="shared" si="17"/>
        <v>0</v>
      </c>
      <c r="BU22" s="13">
        <f t="shared" si="17"/>
        <v>0</v>
      </c>
      <c r="BV22" s="13">
        <f t="shared" si="17"/>
        <v>0</v>
      </c>
      <c r="BW22" s="13">
        <f t="shared" si="17"/>
        <v>0</v>
      </c>
      <c r="BX22" s="13">
        <f t="shared" ref="BX22:CF22" si="18">IF(ISBLANK(AD22), 0, IF(ISERROR(MATCH(AD22, Requirements, 0)), 0, IF(INDEX(RequirementsMinimal, MATCH(AD22, Requirements, 0))=0, "no", "ok")))</f>
        <v>0</v>
      </c>
      <c r="BY22" s="13">
        <f t="shared" si="18"/>
        <v>0</v>
      </c>
      <c r="BZ22" s="13">
        <f t="shared" si="18"/>
        <v>0</v>
      </c>
      <c r="CA22" s="13">
        <f t="shared" si="18"/>
        <v>0</v>
      </c>
      <c r="CB22" s="13">
        <f t="shared" si="18"/>
        <v>0</v>
      </c>
      <c r="CC22" s="13">
        <f t="shared" si="18"/>
        <v>0</v>
      </c>
      <c r="CD22" s="13">
        <f t="shared" si="18"/>
        <v>0</v>
      </c>
      <c r="CE22" s="13">
        <f t="shared" si="18"/>
        <v>0</v>
      </c>
      <c r="CF22" s="13">
        <f t="shared" si="18"/>
        <v>0</v>
      </c>
      <c r="CG22" s="13">
        <f t="shared" ref="CG22:CO22" si="19">IF(AND(BX22="ok",ISBLANK(H22)),1,0)</f>
        <v>0</v>
      </c>
      <c r="CH22" s="13">
        <f t="shared" si="19"/>
        <v>0</v>
      </c>
      <c r="CI22" s="13">
        <f t="shared" si="19"/>
        <v>0</v>
      </c>
      <c r="CJ22" s="13">
        <f t="shared" si="19"/>
        <v>0</v>
      </c>
      <c r="CK22" s="13">
        <f t="shared" si="19"/>
        <v>0</v>
      </c>
      <c r="CL22" s="13">
        <f t="shared" si="19"/>
        <v>0</v>
      </c>
      <c r="CM22" s="13">
        <f t="shared" si="19"/>
        <v>0</v>
      </c>
      <c r="CN22" s="13">
        <f t="shared" si="19"/>
        <v>0</v>
      </c>
      <c r="CO22" s="13">
        <f t="shared" si="19"/>
        <v>0</v>
      </c>
      <c r="CP22" s="13" t="str">
        <f>IF(NOT(C21="SELECT TYPE"),RIGHT(C21,1),"")</f>
        <v/>
      </c>
      <c r="CQ22" s="13" t="str">
        <f ca="1">IF(BI22=0,"",CONCATENATE(CP22,"&amp;",BI22))</f>
        <v/>
      </c>
      <c r="CR22" s="13" t="str">
        <f ca="1">IF(BJ22=0,"",CONCATENATE(CP22,"&amp;",BJ22))</f>
        <v/>
      </c>
      <c r="CS22" s="13" t="str">
        <f ca="1">IF(LEN(CQ22)=0,"",COUNTIF($CQ$6:$CR$50,CQ22))</f>
        <v/>
      </c>
      <c r="CT22" s="13" t="str">
        <f ca="1">IF(LEN(CR22)=0,"",COUNTIF($CQ$6:$CR$50,CR22))</f>
        <v/>
      </c>
      <c r="CU22" s="13" t="str">
        <f ca="1">IF(U22&lt;=1,"",CONCATENATE(CP22,"&amp;",U22))</f>
        <v/>
      </c>
      <c r="CV22" s="13" t="str">
        <f ca="1">IF(LEN(CU22)=0,"",COUNTIF($CU$6:$CU$50,CU22))</f>
        <v/>
      </c>
      <c r="CW22" s="13" t="str">
        <f ca="1">IF(V22&lt;=1,"",CONCATENATE(CP22,"&amp;",V22))</f>
        <v/>
      </c>
      <c r="CX22" s="13" t="str">
        <f ca="1">IF(LEN(CW22)=0,"",COUNTIF($CW$6:$CW$50,CW22))</f>
        <v/>
      </c>
      <c r="CY22" s="13" t="str">
        <f ca="1">IF(AB22&lt;=1,"",CONCATENATE(CP22,"&amp;",AB22))</f>
        <v/>
      </c>
      <c r="CZ22" s="13" t="str">
        <f ca="1">IF(AC22&lt;=1,"",CONCATENATE(CP22,"&amp;",AC22))</f>
        <v/>
      </c>
      <c r="DA22" s="13" t="str">
        <f ca="1">IF(LEN(CY22)=0,"",COUNTIF($CY$6:$CZ$50,CY22))</f>
        <v/>
      </c>
      <c r="DB22" s="13" t="str">
        <f ca="1">IF(LEN(CZ22)=0,"",COUNTIF($CY$6:$CZ$50,CZ22))</f>
        <v/>
      </c>
      <c r="DC22" s="13">
        <f ca="1">IF(LEN(CS22)=0,0,IF(CS22&gt;1,1,0))</f>
        <v>0</v>
      </c>
      <c r="DD22" s="13">
        <f ca="1">IF(LEN(CT22)=0,0,IF(CT22&gt;1,1,0))</f>
        <v>0</v>
      </c>
      <c r="DE22" s="13">
        <f ca="1">IF(LEN(CV22)=0,0,IF(CV22&gt;1,1,0))</f>
        <v>0</v>
      </c>
      <c r="DF22" s="13">
        <f ca="1">IF(LEN(CX22)=0,0,IF(CX22&gt;1,1,0))</f>
        <v>0</v>
      </c>
      <c r="DG22" s="13">
        <f ca="1">IF(LEN(DA22)=0,0,IF(DA22&gt;1,1,0))</f>
        <v>0</v>
      </c>
      <c r="DH22" s="13">
        <f ca="1">IF(LEN(DB22)=0,0,IF(DB22&gt;1,1,0))</f>
        <v>0</v>
      </c>
      <c r="DI22" s="13" t="b">
        <f>IF(CP22="A",IF(OR(DC22&gt;0,DD22&gt;0),1,0),IF(CP22="B",IF(OR(DE22&gt;0,DF22&gt;0),1,0),IF(CP22="C",IF(DE22&gt;0,1,0),IF(CP22="P",IF(OR(DC22&gt;0,DD22&gt;0,DE22&gt;0,DF22&gt;0,DG22&gt;0,DH22&gt;0),1,0)))))</f>
        <v>0</v>
      </c>
      <c r="DJ22" s="13" t="str">
        <f>IF(DI22&gt;0,CONCATENATE("This acro violates the non-repetitive rule for group ",CP22),"non repeated acro")</f>
        <v xml:space="preserve">This acro violates the non-repetitive rule for group </v>
      </c>
      <c r="DK22" s="29">
        <f>IF(OR(ISBLANK(I22),ISBLANK(M22)),1,IF(ISNA(IF(CP22="B", INDEX(Rest_Con_Rot_B, MATCH(I22, INDEX(Rest_Con_Rot_B, 0, 1), 0), MATCH(M22, INDEX(Rest_Con_Rot_B, 1, 0), 0)), 1)), 0, IF(CP22="B", INDEX(Rest_Con_Rot_B, MATCH(I22, INDEX(Rest_Con_Rot_B, 0, 1), 0), MATCH(M22, INDEX(Rest_Con_Rot_B, 1, 0), 0)), 1)))</f>
        <v>1</v>
      </c>
      <c r="DL22" s="29">
        <f>IF(OR(ISBLANK(M22),ISBLANK(H22)),1,IF(ISNA(IF(CP22="P", INDEX(Rest_Cons_Rot_P, MATCH(H22, INDEX(Rest_Cons_Rot_P, 0, 1), 0), MATCH(M22, INDEX(Rest_Cons_Rot_P, 1, 0), 0)), 1)), 0, IF(CP22="P", INDEX(Rest_Cons_Rot_P, MATCH(H22, INDEX(Rest_Cons_Rot_P, 0, 1), 0), MATCH(M22, INDEX(Rest_Cons_Rot_P, 1, 0), 0)), 1)))</f>
        <v>1</v>
      </c>
      <c r="DM22" s="29">
        <f>IF(OR(ISBLANK(M22),ISBLANK(H22)),1,IF(ISNA(IF(CP22="C",INDEX(Rest_Cons_Rot_C,MATCH(H22,INDEX(Rest_Cons_Rot_C,0,1),0),MATCH(M22,INDEX(Rest_Cons_Rot_C,1,0),0)),1)),0,IF(CP22="C",INDEX(Rest_Cons_Rot_C,MATCH(H22,INDEX(Rest_Cons_Rot_C,0,1),0),MATCH(M22,INDEX(Rest_Cons_Rot_C,1,0),0)),1)))</f>
        <v>1</v>
      </c>
      <c r="DN22" s="29">
        <f>IF(OR(ISBLANK(H22),ISBLANK(I22)),1,IF(ISNA(IF(CP22="B", INDEX(Rest_Cons_Con_B, MATCH(H22, INDEX(Rest_Cons_Con_B, 0, 1), 0), MATCH(I22, INDEX(Rest_Cons_Con_B, 1, 0), 0)), 1)), 0, IF(CP22="B", INDEX(Rest_Cons_Con_B, MATCH(H22, INDEX(Rest_Cons_Con_B, 0, 1), 0), MATCH(I22, INDEX(Rest_Cons_Con_B, 1, 0), 0)), 1)))</f>
        <v>1</v>
      </c>
      <c r="DO22" s="29">
        <f>IF(OR(ISBLANK(H22),ISBLANK(I22)),1,IF(ISNA(IF(CP22="P", INDEX(Rest_Cons_Con_P, MATCH(H22, INDEX(Rest_Cons_Con_P, 0, 1), 0), MATCH(I22, INDEX(Rest_Cons_Con_P, 1, 0), 0)), 1)), 0, IF(CP22="P", INDEX(Rest_Cons_Con_P, MATCH(H22, INDEX(Rest_Cons_Con_P, 0, 1), 0), MATCH(I22, INDEX(Rest_Cons_Con_P, 1, 0), 0)), 1)))</f>
        <v>1</v>
      </c>
      <c r="DP22" s="263" t="str">
        <f>IF(CP22="B", IF(DK22=0, "incompatible rotation with connection", IF(DN22=0, "incompatible construction with connection", EI22)), IF(CP22="P", IF(DL22=0, "incompatible rotation with construction", IF(DO22=0,"incompatible construction with connection",EI22)), IF(CP22="C", IF(DM22=0, "incompatible rotation of the base with construction", EI22), EI22)))</f>
        <v>compatible</v>
      </c>
      <c r="DQ22" s="263" t="str">
        <f>IFERROR(INDEX('Bonus Compat.'!D:D, MATCH($O22, 'Bonus Compat.'!$B:$B, 0)),"")</f>
        <v/>
      </c>
      <c r="DR22" s="263" t="str">
        <f>IFERROR(INDEX('Bonus Compat.'!E:E, MATCH($O22, 'Bonus Compat.'!$B:$B, 0)),"")</f>
        <v/>
      </c>
      <c r="DS22" s="263" t="str">
        <f>IFERROR(INDEX('Bonus Compat.'!F:F, MATCH($O22, 'Bonus Compat.'!$B:$B, 0)),"")</f>
        <v/>
      </c>
      <c r="DT22" s="263" t="str">
        <f>IFERROR(INDEX('Bonus Compat.'!G:G, MATCH($O22, 'Bonus Compat.'!$B:$B, 0)),"")</f>
        <v/>
      </c>
      <c r="DU22" s="263" t="str">
        <f>IFERROR(INDEX('Bonus Compat.'!H:H, MATCH($O22, 'Bonus Compat.'!$B:$B, 0)),"")</f>
        <v/>
      </c>
      <c r="DV22" s="263" t="str">
        <f>IFERROR(INDEX('Bonus Compat.'!I:I, MATCH($O22, 'Bonus Compat.'!$B:$B, 0)),"")</f>
        <v/>
      </c>
      <c r="DW22" s="263" t="str">
        <f>IFERROR(INDEX('Bonus Compat.'!J:J, MATCH($O22, 'Bonus Compat.'!$B:$B, 0)),"")</f>
        <v/>
      </c>
      <c r="DX22" s="263" t="str">
        <f>IFERROR(INDEX('Bonus Compat.'!D:D, MATCH($P22, 'Bonus Compat.'!$B:$B, 0)),"")</f>
        <v/>
      </c>
      <c r="DY22" s="263" t="str">
        <f>IFERROR(INDEX('Bonus Compat.'!E:E, MATCH($P22, 'Bonus Compat.'!$B:$B, 0)),"")</f>
        <v/>
      </c>
      <c r="DZ22" s="263" t="str">
        <f>IFERROR(INDEX('Bonus Compat.'!F:F, MATCH($P22, 'Bonus Compat.'!$B:$B, 0)),"")</f>
        <v/>
      </c>
      <c r="EA22" s="263" t="str">
        <f>IFERROR(INDEX('Bonus Compat.'!G:G, MATCH($P22, 'Bonus Compat.'!$B:$B, 0)),"")</f>
        <v/>
      </c>
      <c r="EB22" s="263" t="str">
        <f>IFERROR(INDEX('Bonus Compat.'!H:H, MATCH($P22, 'Bonus Compat.'!$B:$B, 0)),"")</f>
        <v/>
      </c>
      <c r="EC22" s="263" t="str">
        <f>IFERROR(INDEX('Bonus Compat.'!I:I, MATCH($P22, 'Bonus Compat.'!$B:$B, 0)),"")</f>
        <v/>
      </c>
      <c r="ED22" s="263" t="str">
        <f>IFERROR(INDEX('Bonus Compat.'!J:J, MATCH($P22, 'Bonus Compat.'!$B:$B, 0)),"")</f>
        <v/>
      </c>
      <c r="EE22" s="263" cm="1">
        <f t="array" ref="EE22">IF(COUNTIF(DQ22:DW22, "") = COLUMNS(DQ22:DW22), 1, --(SUMPRODUCT(--ISNUMBER(MATCH(DQ22:DW22, $H22:$P22, 0)), --(DQ22:DW22&lt;&gt;"")) &gt; 0))</f>
        <v>1</v>
      </c>
      <c r="EF22" s="263" cm="1">
        <f t="array" ref="EF22">IF(COUNTIF(DX22:ED22,"")=COLUMNS(DX22:ED22),1,--(SUMPRODUCT(--ISNUMBER(MATCH(DX22:ED22,$H22:$P22,0)),--(DX22:ED22&lt;&gt;""))&gt;0))</f>
        <v>1</v>
      </c>
      <c r="EG22" s="263" t="str">
        <f>IF(EE22=0,IFERROR(INDEX('Bonus Compat.'!C:C,MATCH($O22,'Bonus Compat.'!$B:$B,0)),""),IF(EF22=0,IFERROR(INDEX('Bonus Compat.'!C:C,MATCH($P22,'Bonus Compat.'!$B:$B,0)),""),""))</f>
        <v/>
      </c>
      <c r="EH22" s="263" t="str">
        <f>IF(EE22=0,O22,IF(EF22=0,P22,""))</f>
        <v/>
      </c>
      <c r="EI22" s="263" t="str">
        <f>IF(OR(EE22=0,EF22=0),"Bonus "&amp;EH22&amp;" not compatible with "&amp;EG22&amp;" "&amp;H22,"compatible")</f>
        <v>compatible</v>
      </c>
    </row>
    <row r="23" spans="2:139" ht="16.5" customHeight="1" x14ac:dyDescent="0.35">
      <c r="B23" s="307"/>
      <c r="C23" s="310"/>
      <c r="D23" s="301"/>
      <c r="E23" s="296"/>
      <c r="F23" s="301"/>
      <c r="G23" s="21" t="s">
        <v>145</v>
      </c>
      <c r="H23" s="213" t="str">
        <f t="array" aca="1" ref="H23" ca="1">IF(OR(ISBLANK(H22),H22="N/A"),"",IF(ISERROR(INDEX(INDIRECT(AV22), MATCH(TRUE, EXACT(H22, INDIRECT(AD22)), 0))),0,INDEX(INDIRECT(AV22), MATCH(TRUE, EXACT(H22, INDIRECT(AD22)), 0))))</f>
        <v/>
      </c>
      <c r="I23" s="214" t="str">
        <f t="array" aca="1" ref="I23" ca="1">IF(OR(ISBLANK(I22),I22="N/A"),"",IF(ISERROR(INDEX(INDIRECT(AW22), MATCH(TRUE, EXACT(I22, INDIRECT(AE22)), 0))),0,INDEX(INDIRECT(AW22), MATCH(TRUE, EXACT(I22, INDIRECT(AE22)), 0))))</f>
        <v/>
      </c>
      <c r="J23" s="214" t="str">
        <f t="array" aca="1" ref="J23" ca="1">IF(OR(ISBLANK(J22),J22="N/A"),"",IF(ISERROR(INDEX(INDIRECT(AX22), MATCH(TRUE, EXACT(J22, INDIRECT(AF22)), 0))),0,INDEX(INDIRECT(AX22), MATCH(TRUE, EXACT(J22, INDIRECT(AF22)), 0))))</f>
        <v/>
      </c>
      <c r="K23" s="214" t="str">
        <f t="array" aca="1" ref="K23" ca="1">IF(OR(ISBLANK(K22),K22="N/A"),"",IF(ISERROR(INDEX(INDIRECT(AY22), MATCH(TRUE, EXACT(K22, INDIRECT(AG22)), 0))),0,INDEX(INDIRECT(AY22), MATCH(TRUE, EXACT(K22, INDIRECT(AG22)), 0))))</f>
        <v/>
      </c>
      <c r="L23" s="214" t="str">
        <f t="array" aca="1" ref="L23" ca="1">IF(OR(ISBLANK(L22),L22="N/A"),"",IF(ISERROR(INDEX(INDIRECT(AZ22), MATCH(TRUE, EXACT(L22, INDIRECT(AH22)), 0))),0,INDEX(INDIRECT(AZ22), MATCH(TRUE, EXACT(L22, INDIRECT(AH22)), 0))))</f>
        <v/>
      </c>
      <c r="M23" s="214" t="str">
        <f t="array" aca="1" ref="M23" ca="1">IF(OR(ISBLANK(M22),M22="N/A"),"",IF(ISERROR(INDEX(INDIRECT(BA22), MATCH(TRUE, EXACT(M22, INDIRECT(AI22)), 0))),0,INDEX(INDIRECT(BA22), MATCH(TRUE, EXACT(M22, INDIRECT(AI22)), 0))))</f>
        <v/>
      </c>
      <c r="N23" s="214" t="str">
        <f t="array" aca="1" ref="N23" ca="1">IF(OR(ISBLANK(N22),N22="N/A"),"",IF(ISERROR(INDEX(INDIRECT(BB22), MATCH(TRUE, EXACT(N22, INDIRECT(AJ22)), 0))),0,INDEX(INDIRECT(BB22), MATCH(TRUE, EXACT(N22, INDIRECT(AJ22)), 0))))</f>
        <v/>
      </c>
      <c r="O23" s="214" t="str">
        <f t="array" aca="1" ref="O23" ca="1">IF(OR(ISBLANK(O22),O22="N/A"),"",IF(ISERROR(INDEX(INDIRECT(BC22), MATCH(TRUE, EXACT(O22, INDIRECT(AK22)), 0))),0,INDEX(INDIRECT(BC22), MATCH(TRUE, EXACT(O22, INDIRECT(AK22)), 0))))</f>
        <v/>
      </c>
      <c r="P23" s="215" t="str">
        <f t="array" aca="1" ref="P23" ca="1">IF(OR(ISBLANK(P22),P22="N/A"),"",IF(ISERROR(INDEX(INDIRECT(BD22), MATCH(TRUE, EXACT(P22, INDIRECT(AL22)), 0))),0,INDEX(INDIRECT(BD22), MATCH(TRUE, EXACT(P22, INDIRECT(AL22)), 0))))</f>
        <v/>
      </c>
      <c r="Q23" s="314" t="str">
        <f>IF(D21="valid acro",SUM(H23:P23),IF(D21="select an acro type","select type first","correct error(s)"))</f>
        <v>correct error(s)</v>
      </c>
      <c r="R23" s="316" t="str">
        <f>IF(D21="valid acro",Q23+0.5,IF(D21="select an acro type","select type first","correct error(s)"))</f>
        <v>correct error(s)</v>
      </c>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CP23" s="13"/>
      <c r="CQ23" s="13"/>
      <c r="CR23" s="13"/>
      <c r="CS23" s="13"/>
      <c r="CT23" s="13"/>
      <c r="CU23" s="13"/>
      <c r="CV23" s="13"/>
      <c r="CW23" s="13"/>
      <c r="CX23" s="13"/>
      <c r="CY23" s="13"/>
      <c r="CZ23" s="13"/>
      <c r="DA23" s="13"/>
      <c r="DB23" s="13"/>
      <c r="DC23" s="13"/>
      <c r="DD23" s="13"/>
      <c r="DE23" s="13"/>
      <c r="DF23" s="13"/>
      <c r="DG23" s="13"/>
      <c r="DH23" s="13"/>
      <c r="DI23" s="13"/>
      <c r="DJ23" s="13"/>
      <c r="DK23" s="29"/>
      <c r="DL23" s="29"/>
      <c r="DM23" s="29"/>
      <c r="DN23" s="29"/>
      <c r="DO23" s="29"/>
      <c r="DP23" s="263"/>
    </row>
    <row r="24" spans="2:139" ht="36.9" customHeight="1" thickBot="1" x14ac:dyDescent="0.4">
      <c r="B24" s="307"/>
      <c r="C24" s="310"/>
      <c r="D24" s="301"/>
      <c r="E24" s="296"/>
      <c r="F24" s="301"/>
      <c r="G24" s="22" t="s">
        <v>146</v>
      </c>
      <c r="H24" s="64" t="str">
        <f t="array" aca="1" ref="H24" ca="1">IF(OR(ISBLANK(H22),H22="N/A"),"",IF(ISERROR(INDEX(INDIRECT(AM22), MATCH(TRUE, EXACT(H22, INDIRECT(AD22)), 0))),"",INDEX(INDIRECT(AM22), MATCH(TRUE, EXACT(H22, INDIRECT(AD22)), 0))))</f>
        <v/>
      </c>
      <c r="I24" s="68" t="str">
        <f t="array" aca="1" ref="I24" ca="1">IF(OR(ISBLANK(I22),I22="N/A"),"",IF(ISERROR(INDEX(INDIRECT(AN22), MATCH(TRUE, EXACT(I22, INDIRECT(AE22)), 0))),"",INDEX(INDIRECT(AN22), MATCH(TRUE, EXACT(I22, INDIRECT(AE22)), 0))))</f>
        <v/>
      </c>
      <c r="J24" s="68" t="str">
        <f t="array" aca="1" ref="J24" ca="1">IF(OR(ISBLANK(J22),J22="N/A"),"",IF(ISERROR(INDEX(INDIRECT(AO22), MATCH(TRUE, EXACT(J22, INDIRECT(AF22)), 0))),"",INDEX(INDIRECT(AO22), MATCH(TRUE, EXACT(J22, INDIRECT(AF22)), 0))))</f>
        <v/>
      </c>
      <c r="K24" s="68" t="str">
        <f t="array" aca="1" ref="K24" ca="1">IF(OR(ISBLANK(K22),K22="N/A"),"",IF(ISERROR(INDEX(INDIRECT(AP22), MATCH(TRUE, EXACT(K22, INDIRECT(AG22)), 0))),"",INDEX(INDIRECT(AP22), MATCH(TRUE, EXACT(K22, INDIRECT(AG22)), 0))))</f>
        <v/>
      </c>
      <c r="L24" s="68" t="str">
        <f t="array" aca="1" ref="L24" ca="1">IF(OR(ISBLANK(L22),L22="N/A"),"",IF(ISERROR(INDEX(INDIRECT(AQ22), MATCH(TRUE, EXACT(L22, INDIRECT(AH22)), 0))),"",INDEX(INDIRECT(AQ22), MATCH(TRUE, EXACT(L22, INDIRECT(AH22)), 0))))</f>
        <v/>
      </c>
      <c r="M24" s="68" t="str">
        <f t="array" aca="1" ref="M24" ca="1">IF(OR(ISBLANK(M22),M22="N/A"),"",IF(ISERROR(INDEX(INDIRECT(AR22), MATCH(TRUE, EXACT(M22, INDIRECT(AI22)), 0))),"",INDEX(INDIRECT(AR22), MATCH(TRUE, EXACT(M22, INDIRECT(AI22)), 0))))</f>
        <v/>
      </c>
      <c r="N24" s="68" t="str">
        <f t="array" aca="1" ref="N24" ca="1">IF(OR(ISBLANK(N22),N22="N/A"),"",IF(ISERROR(INDEX(INDIRECT(AS22), MATCH(TRUE, EXACT(N22, INDIRECT(AJ22)), 0))),"",INDEX(INDIRECT(AS22), MATCH(TRUE, EXACT(N22, INDIRECT(AJ22)), 0))))</f>
        <v/>
      </c>
      <c r="O24" s="68" t="str">
        <f t="array" aca="1" ref="O24" ca="1">IF(OR(ISBLANK(O22),O22="N/A"),"",IF(ISERROR(INDEX(INDIRECT(AT22), MATCH(TRUE, EXACT(O22, INDIRECT(AK22)), 0))),"",INDEX(INDIRECT(AT22), MATCH(TRUE, EXACT(O22, INDIRECT(AK22)), 0))))</f>
        <v/>
      </c>
      <c r="P24" s="69" t="str">
        <f t="array" aca="1" ref="P24" ca="1">IF(OR(ISBLANK(P22),P22="N/A"),"",IF(ISERROR(INDEX(INDIRECT(AU22), MATCH(TRUE, EXACT(P22, INDIRECT(AL22)), 0))),"",INDEX(INDIRECT(AU22), MATCH(TRUE, EXACT(P22, INDIRECT(AL22)), 0))))</f>
        <v/>
      </c>
      <c r="Q24" s="315"/>
      <c r="R24" s="317"/>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CP24" s="13"/>
      <c r="CQ24" s="13"/>
      <c r="CR24" s="13"/>
      <c r="CS24" s="13"/>
      <c r="CT24" s="13"/>
      <c r="CU24" s="13"/>
      <c r="CV24" s="13"/>
      <c r="CW24" s="13"/>
      <c r="CX24" s="13"/>
      <c r="CY24" s="13"/>
      <c r="CZ24" s="13"/>
      <c r="DA24" s="13"/>
      <c r="DB24" s="13"/>
      <c r="DC24" s="13"/>
      <c r="DD24" s="13"/>
      <c r="DE24" s="13"/>
      <c r="DF24" s="13"/>
      <c r="DG24" s="13"/>
      <c r="DH24" s="13"/>
      <c r="DI24" s="13"/>
      <c r="DJ24" s="13"/>
      <c r="DK24" s="29"/>
      <c r="DL24" s="29"/>
      <c r="DM24" s="29"/>
      <c r="DN24" s="29"/>
      <c r="DO24" s="29"/>
      <c r="DP24" s="263"/>
    </row>
    <row r="25" spans="2:139" ht="31.5" customHeight="1" thickBot="1" x14ac:dyDescent="0.4">
      <c r="B25" s="306">
        <v>6</v>
      </c>
      <c r="C25" s="309"/>
      <c r="D25" s="300" t="str">
        <f>IF(T26=1,"Select acro group first",IF(SUM(U26:AC26)&gt;0,"Code(s) mismatch with acro group",IF(SUM(CG26:CO26)&gt;0,"Missing minimal component(s)",IF(BM26="no","Position 2 must be different than position 1",IF(BN26="no","These bonuses can't be declared together","Valid acro")))))</f>
        <v>Select acro group first</v>
      </c>
      <c r="E25" s="295" t="str">
        <f>IF(OR(D25="Select acro group first",D25="Missing minimal component(s)"),"",DP26)</f>
        <v/>
      </c>
      <c r="F25" s="300" t="str">
        <f>IF(D25="Valid acro",DJ26,"")</f>
        <v/>
      </c>
      <c r="G25" s="20" t="s">
        <v>76</v>
      </c>
      <c r="H25" s="4" t="s">
        <v>77</v>
      </c>
      <c r="I25" s="5" t="s">
        <v>78</v>
      </c>
      <c r="J25" s="5" t="s">
        <v>79</v>
      </c>
      <c r="K25" s="5" t="s">
        <v>80</v>
      </c>
      <c r="L25" s="6" t="s">
        <v>81</v>
      </c>
      <c r="M25" s="7" t="s">
        <v>82</v>
      </c>
      <c r="N25" s="7" t="s">
        <v>83</v>
      </c>
      <c r="O25" s="5" t="s">
        <v>84</v>
      </c>
      <c r="P25" s="8" t="s">
        <v>85</v>
      </c>
      <c r="Q25" s="67" t="s">
        <v>86</v>
      </c>
      <c r="R25" s="65" t="s">
        <v>87</v>
      </c>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CP25" s="13"/>
      <c r="CQ25" s="13"/>
      <c r="CR25" s="13"/>
      <c r="CS25" s="13"/>
      <c r="CT25" s="13"/>
      <c r="CU25" s="13"/>
      <c r="CV25" s="13"/>
      <c r="CW25" s="13"/>
      <c r="CX25" s="13"/>
      <c r="CY25" s="13"/>
      <c r="CZ25" s="13"/>
      <c r="DA25" s="13"/>
      <c r="DB25" s="13"/>
      <c r="DC25" s="13"/>
      <c r="DD25" s="13"/>
      <c r="DE25" s="13"/>
      <c r="DF25" s="13"/>
      <c r="DG25" s="13"/>
      <c r="DH25" s="13"/>
      <c r="DI25" s="13"/>
      <c r="DJ25" s="13"/>
      <c r="DK25" s="29"/>
      <c r="DL25" s="29"/>
      <c r="DM25" s="29"/>
      <c r="DN25" s="29"/>
      <c r="DO25" s="29"/>
      <c r="DP25" s="263"/>
    </row>
    <row r="26" spans="2:139" ht="15.75" customHeight="1" x14ac:dyDescent="0.35">
      <c r="B26" s="307"/>
      <c r="C26" s="310"/>
      <c r="D26" s="301"/>
      <c r="E26" s="296"/>
      <c r="F26" s="301"/>
      <c r="G26" s="21" t="s">
        <v>144</v>
      </c>
      <c r="H26" s="10"/>
      <c r="I26" s="11"/>
      <c r="J26" s="11"/>
      <c r="K26" s="11"/>
      <c r="L26" s="11"/>
      <c r="M26" s="11"/>
      <c r="N26" s="11"/>
      <c r="O26" s="11"/>
      <c r="P26" s="12"/>
      <c r="Q26" s="312" t="str">
        <f>IF(D25="valid acro",CONCATENATE(CP26,"-",H26,IF(I26="","",CONCATENATE("-",I26)),IF(J26="","",CONCATENATE("-",J26)),CONCATENATE("-",K26),IF(L26="","",CONCATENATE("/",L26)),IF(M26="","",CONCATENATE("-",M26)),IF(N26="","",CONCATENATE("-",N26)),IF(O26="","",CONCATENATE("-",O26)),IF(P26="","",CONCATENATE("/",P26))),"")</f>
        <v/>
      </c>
      <c r="R26" s="330"/>
      <c r="T26" s="13">
        <f>IF(OR(ISBLANK(C25),C25="SELECT ACRO GROUP"),1,IF(OR(C25="acro-a",C25="acro-b",C25="acro-c",C25="acro-p"),0))</f>
        <v>1</v>
      </c>
      <c r="U26" s="13">
        <f ca="1">IF(ISBLANK(H26),0,IF(ISERROR(MATCH(H26, INDIRECT(AD26), 0)), 1, INDEX(INDIRECT(AD26), MATCH(H26, INDIRECT(AD26), 0))))</f>
        <v>0</v>
      </c>
      <c r="V26" s="13">
        <f t="shared" ref="V26:AC26" ca="1" si="20">IF(ISBLANK(I26), 0, IF(ISERROR(MATCH(I26, INDIRECT(AE26), 0)), 1, INDEX(INDIRECT(AE26), MATCH(I26, INDIRECT(AE26), 0))))</f>
        <v>0</v>
      </c>
      <c r="W26" s="13">
        <f t="shared" ca="1" si="20"/>
        <v>0</v>
      </c>
      <c r="X26" s="13">
        <f t="shared" ca="1" si="20"/>
        <v>0</v>
      </c>
      <c r="Y26" s="13">
        <f t="shared" ca="1" si="20"/>
        <v>0</v>
      </c>
      <c r="Z26" s="13">
        <f t="shared" ca="1" si="20"/>
        <v>0</v>
      </c>
      <c r="AA26" s="13">
        <f t="shared" ca="1" si="20"/>
        <v>0</v>
      </c>
      <c r="AB26" s="13">
        <f t="shared" ca="1" si="20"/>
        <v>0</v>
      </c>
      <c r="AC26" s="13">
        <f t="shared" ca="1" si="20"/>
        <v>0</v>
      </c>
      <c r="AD26" s="13" t="b">
        <f>IF($C25="Acro-A","Cons_A",IF($C25="Acro-B","Cons_B",IF($C25="Acro-C","Cons_C",IF($C25="Acro-P","Cons_P"))))</f>
        <v>0</v>
      </c>
      <c r="AE26" s="13" t="b">
        <f>IF($C25="Acro-A","Conn_A",IF($C25="Acro-B","Conn_B",IF($C25="Acro-C","Conn_C",IF($C25="Acro-P","Conn_P"))))</f>
        <v>0</v>
      </c>
      <c r="AF26" s="13" t="b">
        <f>IF($C25="Acro-A","Dir_A",IF($C25="Acro-B","Dir_B",IF($C25="Acro-C","Dir_C",IF($C25="Acro-P","Dir_P"))))</f>
        <v>0</v>
      </c>
      <c r="AG26" s="13" t="b">
        <f>IF($C25="Acro-A","Pos1_A",IF($C25="Acro-B","Pos1_B",IF($C25="Acro-C","Pos1_C",IF($C25="Acro-P","Pos1_P"))))</f>
        <v>0</v>
      </c>
      <c r="AH26" s="13" t="b">
        <f>IF($C25="Acro-A","Pos2_A",IF($C25="Acro-B","Pos2_B",IF($C25="Acro-C","Pos2_C",IF($C25="Acro-P","Pos2_P"))))</f>
        <v>0</v>
      </c>
      <c r="AI26" s="13" t="b">
        <f>IF($C25="Acro-A","RotB_A",IF($C25="Acro-B","RotB_B",IF($C25="Acro-C","RotB_C",IF($C25="Acro-P","RotB_P"))))</f>
        <v>0</v>
      </c>
      <c r="AJ26" s="13" t="b">
        <f>IF($C25="Acro-A","Rot_A",IF($C25="Acro-B","Rot_B",IF($C25="Acro-C","Rot_C",IF($C25="Acro-P","Rot_P"))))</f>
        <v>0</v>
      </c>
      <c r="AK26" s="13" t="b">
        <f>IF($C25="Acro-A","Bon1_A",IF($C25="Acro-B","Bon1_B",IF($C25="Acro-C","Bon1_C",IF($C25="Acro-P","Bon1_P"))))</f>
        <v>0</v>
      </c>
      <c r="AL26" s="13" t="b">
        <f>IF($C25="Acro-A","Bon1_A",IF($C25="Acro-B","Bon1_B",IF($C25="Acro-C","Bon1_C",IF($C25="Acro-P","Bon1_P"))))</f>
        <v>0</v>
      </c>
      <c r="AM26" s="13" t="b">
        <f>IF($C25="Acro-A","ConsNot_A",IF($C25="Acro-B","ConsNot_B",IF($C25="Acro-C","ConsNot_C",IF($C25="Acro-P","ConsNot_P"))))</f>
        <v>0</v>
      </c>
      <c r="AN26" s="13" t="b">
        <f>IF($C25="Acro-A","ConnNot_A",IF($C25="Acro-B","ConnNot_B",IF($C25="Acro-C","ConnNot_C",IF($C25="Acro-P","ConnNot_P"))))</f>
        <v>0</v>
      </c>
      <c r="AO26" s="13" t="b">
        <f>IF($C25="Acro-A","DirNot_A",IF($C25="Acro-B","DirNot_B",IF($C25="Acro-C","DirNot_C",IF($C25="Acro-P","DirNot_P"))))</f>
        <v>0</v>
      </c>
      <c r="AP26" s="13" t="b">
        <f>IF($C25="Acro-A","Pos1Not_A",IF($C25="Acro-B","Pos1Not_B",IF($C25="Acro-C","Pos1Not_C",IF($C25="Acro-P","Pos1Not_P"))))</f>
        <v>0</v>
      </c>
      <c r="AQ26" s="13" t="b">
        <f>IF($C25="Acro-A","Pos2Not_A",IF($C25="Acro-B","Pos2Not_B",IF($C25="Acro-C","Pos2Not_C",IF($C25="Acro-P","Pos2Not_P"))))</f>
        <v>0</v>
      </c>
      <c r="AR26" s="13" t="b">
        <f>IF($C25="Acro-A","RotBNot_A",IF($C25="Acro-B","RotBNot_B",IF($C25="Acro-C","RotBNot_C",IF($C25="Acro-P","RotBNot_P"))))</f>
        <v>0</v>
      </c>
      <c r="AS26" s="13" t="b">
        <f>IF($C25="Acro-A","RotNot_A",IF($C25="Acro-B","RotNot_B",IF($C25="Acro-C","RotNot_C",IF($C25="Acro-P","RotNot_P"))))</f>
        <v>0</v>
      </c>
      <c r="AT26" s="13" t="b">
        <f>IF($C25="Acro-A","Bon1Not_A",IF($C25="Acro-B","Bon1Not_B",IF($C25="Acro-C","Bon1Not_C",IF($C25="Acro-P","Bon1Not_P"))))</f>
        <v>0</v>
      </c>
      <c r="AU26" s="13" t="b">
        <f>IF($C25="Acro-A","Bon1Not_A",IF($C25="Acro-B","Bon1Not_B",IF($C25="Acro-C","Bon1Not_C",IF($C25="Acro-P","Bon1Not_P"))))</f>
        <v>0</v>
      </c>
      <c r="AV26" s="13" t="b">
        <f>IF($C25="Acro-A","ConsDD_A",IF($C25="Acro-B","ConsDD_B",IF($C25="Acro-C","ConsDD_C",IF($C25="Acro-P","ConsDD_P"))))</f>
        <v>0</v>
      </c>
      <c r="AW26" s="13" t="b">
        <f>IF($C25="Acro-A","ConnDD_A",IF($C25="Acro-B","ConnDD_B",IF($C25="Acro-C","ConnDD_C",IF($C25="Acro-P","ConnDD_P"))))</f>
        <v>0</v>
      </c>
      <c r="AX26" s="13" t="b">
        <f>IF($C25="Acro-A","DirDD_A",IF($C25="Acro-B","DirDD_B",IF($C25="Acro-C","DirDD_C",IF($C25="Acro-P","DirDD_P"))))</f>
        <v>0</v>
      </c>
      <c r="AY26" s="13" t="b">
        <f>IF($C25="Acro-A","Pos1DD_A",IF($C25="Acro-B","Pos1DD_B",IF($C25="Acro-C","Pos1DD_C",IF($C25="Acro-P","Pos1DD_P"))))</f>
        <v>0</v>
      </c>
      <c r="AZ26" s="13" t="b">
        <f>IF($C25="Acro-A","Pos2DD_A",IF($C25="Acro-B","Pos2DD_B",IF($C25="Acro-C","Pos2DD_C",IF($C25="Acro-P","Pos2DD_P"))))</f>
        <v>0</v>
      </c>
      <c r="BA26" s="13" t="b">
        <f>IF($C25="Acro-A","RotBDD_A",IF($C25="Acro-B","RotBDD_B",IF($C25="Acro-C","RotBDD_C",IF($C25="Acro-P","RotBDD_P"))))</f>
        <v>0</v>
      </c>
      <c r="BB26" s="13" t="b">
        <f>IF($C25="Acro-A","RotDD_A",IF($C25="Acro-B","RotDD_B",IF($C25="Acro-C","RotDD_C",IF($C25="Acro-P","RotDD_P"))))</f>
        <v>0</v>
      </c>
      <c r="BC26" s="13" t="b">
        <f>IF($C25="Acro-A","Bon1DD_A",IF($C25="Acro-B","Bon1DD_B",IF($C25="Acro-C","Bon1DD_C",IF($C25="Acro-P","Bon1DD_P"))))</f>
        <v>0</v>
      </c>
      <c r="BD26" s="13" t="b">
        <f>IF($C25="Acro-A","Bon1DD_A",IF($C25="Acro-B","Bon1DD_B",IF($C25="Acro-C","Bon1DD_C",IF($C25="Acro-P","Bon1DD_P"))))</f>
        <v>0</v>
      </c>
      <c r="BE26" s="13" t="b">
        <f>IF($C25="Acro-A","Pos1Var_A",IF($C25="Acro-B","Pos1Var_B",IF($C25="Acro-C","Pos1Var_C",IF($C25="Acro-P","Pos1Var_P"))))</f>
        <v>0</v>
      </c>
      <c r="BF26" s="13" t="b">
        <f>IF($C25="Acro-A","Pos2Var_A",IF($C25="Acro-B","Pos2Var_B",IF($C25="Acro-C","Pos2Var_C",IF($C25="Acro-P","Pos2Var_P"))))</f>
        <v>0</v>
      </c>
      <c r="BG26" s="13" t="b">
        <f>IF($C25="Acro-A","Bon1Var_A",IF($C25="Acro-B","Bon1Var_B",IF($C25="Acro-C","Bon1Var_C",IF($C25="Acro-P","Bon1Var_P"))))</f>
        <v>0</v>
      </c>
      <c r="BH26" s="13" t="b">
        <f>IF($C25="Acro-A","Bon1Var_A",IF($C25="Acro-B","Bon1Var_B",IF($C25="Acro-C","Bon1Var_C",IF($C25="Acro-P","Bon1Var_P"))))</f>
        <v>0</v>
      </c>
      <c r="BI26" s="13">
        <f t="array" aca="1" ref="BI26" ca="1">IF(ISBLANK(K26), 0, IF(ISERROR(MATCH(TRUE, EXACT(K26, INDIRECT(AG26)), 0)), 0, INDEX(INDIRECT(BE26), MATCH(TRUE, EXACT(K26, INDIRECT(AG26)), 0))))</f>
        <v>0</v>
      </c>
      <c r="BJ26" s="13">
        <f t="array" aca="1" ref="BJ26" ca="1">IF(ISBLANK(L26), 0, IF(ISERROR(MATCH(TRUE, EXACT(L26, INDIRECT(AH26)), 0)), 0, INDEX(INDIRECT(BF26), MATCH(TRUE, EXACT(L26, INDIRECT(AH26)), 0))))</f>
        <v>0</v>
      </c>
      <c r="BK26" s="13">
        <f t="array" aca="1" ref="BK26" ca="1">IF(ISBLANK(O26), 0, IF(ISERROR(MATCH(TRUE, EXACT(O26, INDIRECT(AK26)), 0)), 0, INDEX(INDIRECT(BG26), MATCH(TRUE, EXACT(O26, INDIRECT(AK26)), 0))))</f>
        <v>0</v>
      </c>
      <c r="BL26" s="13">
        <f t="array" aca="1" ref="BL26" ca="1">IF(ISBLANK(P26), 0, IF(ISERROR(MATCH(TRUE, EXACT(P26, INDIRECT(AL26)), 0)), 0, INDEX(INDIRECT(BH26), MATCH(TRUE, EXACT(P26, INDIRECT(AL26)), 0))))</f>
        <v>0</v>
      </c>
      <c r="BM26" s="13" t="str">
        <f ca="1">IF(BI26=0,"ok",IF(BI26=BJ26,"no","ok"))</f>
        <v>ok</v>
      </c>
      <c r="BN26" s="13" t="str">
        <f ca="1">IF(BK26=0,"ok",IF(BK26=BL26,"no","ok"))</f>
        <v>ok</v>
      </c>
      <c r="BO26" s="13">
        <f t="shared" ref="BO26:BW26" si="21">IF(ISBLANK(AD26), 0, IF(ISERROR(MATCH(AD26, Requirements, 0)), 0, IF(INDEX(RequirementsOptional,MATCH(AD26, Requirements, 0))=0, "no", "ok")))</f>
        <v>0</v>
      </c>
      <c r="BP26" s="13">
        <f t="shared" si="21"/>
        <v>0</v>
      </c>
      <c r="BQ26" s="13">
        <f t="shared" si="21"/>
        <v>0</v>
      </c>
      <c r="BR26" s="13">
        <f t="shared" si="21"/>
        <v>0</v>
      </c>
      <c r="BS26" s="13">
        <f t="shared" si="21"/>
        <v>0</v>
      </c>
      <c r="BT26" s="13">
        <f t="shared" si="21"/>
        <v>0</v>
      </c>
      <c r="BU26" s="13">
        <f t="shared" si="21"/>
        <v>0</v>
      </c>
      <c r="BV26" s="13">
        <f t="shared" si="21"/>
        <v>0</v>
      </c>
      <c r="BW26" s="13">
        <f t="shared" si="21"/>
        <v>0</v>
      </c>
      <c r="BX26" s="13">
        <f t="shared" ref="BX26:CF26" si="22">IF(ISBLANK(AD26), 0, IF(ISERROR(MATCH(AD26, Requirements, 0)), 0, IF(INDEX(RequirementsMinimal, MATCH(AD26, Requirements, 0))=0, "no", "ok")))</f>
        <v>0</v>
      </c>
      <c r="BY26" s="13">
        <f t="shared" si="22"/>
        <v>0</v>
      </c>
      <c r="BZ26" s="13">
        <f t="shared" si="22"/>
        <v>0</v>
      </c>
      <c r="CA26" s="13">
        <f t="shared" si="22"/>
        <v>0</v>
      </c>
      <c r="CB26" s="13">
        <f t="shared" si="22"/>
        <v>0</v>
      </c>
      <c r="CC26" s="13">
        <f t="shared" si="22"/>
        <v>0</v>
      </c>
      <c r="CD26" s="13">
        <f t="shared" si="22"/>
        <v>0</v>
      </c>
      <c r="CE26" s="13">
        <f t="shared" si="22"/>
        <v>0</v>
      </c>
      <c r="CF26" s="13">
        <f t="shared" si="22"/>
        <v>0</v>
      </c>
      <c r="CG26" s="13">
        <f t="shared" ref="CG26:CO26" si="23">IF(AND(BX26="ok",ISBLANK(H26)),1,0)</f>
        <v>0</v>
      </c>
      <c r="CH26" s="13">
        <f t="shared" si="23"/>
        <v>0</v>
      </c>
      <c r="CI26" s="13">
        <f t="shared" si="23"/>
        <v>0</v>
      </c>
      <c r="CJ26" s="13">
        <f t="shared" si="23"/>
        <v>0</v>
      </c>
      <c r="CK26" s="13">
        <f t="shared" si="23"/>
        <v>0</v>
      </c>
      <c r="CL26" s="13">
        <f t="shared" si="23"/>
        <v>0</v>
      </c>
      <c r="CM26" s="13">
        <f t="shared" si="23"/>
        <v>0</v>
      </c>
      <c r="CN26" s="13">
        <f t="shared" si="23"/>
        <v>0</v>
      </c>
      <c r="CO26" s="13">
        <f t="shared" si="23"/>
        <v>0</v>
      </c>
      <c r="CP26" s="13" t="str">
        <f>IF(NOT(C25="SELECT TYPE"),RIGHT(C25,1),"")</f>
        <v/>
      </c>
      <c r="CQ26" s="13" t="str">
        <f ca="1">IF(BI26=0,"",CONCATENATE(CP26,"&amp;",BI26))</f>
        <v/>
      </c>
      <c r="CR26" s="13" t="str">
        <f ca="1">IF(BJ26=0,"",CONCATENATE(CP26,"&amp;",BJ26))</f>
        <v/>
      </c>
      <c r="CS26" s="13" t="str">
        <f ca="1">IF(LEN(CQ26)=0,"",COUNTIF($CQ$6:$CR$50,CQ26))</f>
        <v/>
      </c>
      <c r="CT26" s="13" t="str">
        <f ca="1">IF(LEN(CR26)=0,"",COUNTIF($CQ$6:$CR$50,CR26))</f>
        <v/>
      </c>
      <c r="CU26" s="13" t="str">
        <f ca="1">IF(U26&lt;=1,"",CONCATENATE(CP26,"&amp;",U26))</f>
        <v/>
      </c>
      <c r="CV26" s="13" t="str">
        <f ca="1">IF(LEN(CU26)=0,"",COUNTIF($CU$6:$CU$50,CU26))</f>
        <v/>
      </c>
      <c r="CW26" s="13" t="str">
        <f ca="1">IF(V26&lt;=1,"",CONCATENATE(CP26,"&amp;",V26))</f>
        <v/>
      </c>
      <c r="CX26" s="13" t="str">
        <f ca="1">IF(LEN(CW26)=0,"",COUNTIF($CW$6:$CW$50,CW26))</f>
        <v/>
      </c>
      <c r="CY26" s="13" t="str">
        <f ca="1">IF(AB26&lt;=1,"",CONCATENATE(CP26,"&amp;",AB26))</f>
        <v/>
      </c>
      <c r="CZ26" s="13" t="str">
        <f ca="1">IF(AC26&lt;=1,"",CONCATENATE(CP26,"&amp;",AC26))</f>
        <v/>
      </c>
      <c r="DA26" s="13" t="str">
        <f ca="1">IF(LEN(CY26)=0,"",COUNTIF($CY$6:$CZ$50,CY26))</f>
        <v/>
      </c>
      <c r="DB26" s="13" t="str">
        <f ca="1">IF(LEN(CZ26)=0,"",COUNTIF($CY$6:$CZ$50,CZ26))</f>
        <v/>
      </c>
      <c r="DC26" s="13">
        <f ca="1">IF(LEN(CS26)=0,0,IF(CS26&gt;1,1,0))</f>
        <v>0</v>
      </c>
      <c r="DD26" s="13">
        <f ca="1">IF(LEN(CT26)=0,0,IF(CT26&gt;1,1,0))</f>
        <v>0</v>
      </c>
      <c r="DE26" s="13">
        <f ca="1">IF(LEN(CV26)=0,0,IF(CV26&gt;1,1,0))</f>
        <v>0</v>
      </c>
      <c r="DF26" s="13">
        <f ca="1">IF(LEN(CX26)=0,0,IF(CX26&gt;1,1,0))</f>
        <v>0</v>
      </c>
      <c r="DG26" s="13">
        <f ca="1">IF(LEN(DA26)=0,0,IF(DA26&gt;1,1,0))</f>
        <v>0</v>
      </c>
      <c r="DH26" s="13">
        <f ca="1">IF(LEN(DB26)=0,0,IF(DB26&gt;1,1,0))</f>
        <v>0</v>
      </c>
      <c r="DI26" s="13" t="b">
        <f>IF(CP26="A",IF(OR(DC26&gt;0,DD26&gt;0),1,0),IF(CP26="B",IF(OR(DE26&gt;0,DF26&gt;0),1,0),IF(CP26="C",IF(DE26&gt;0,1,0),IF(CP26="P",IF(OR(DC26&gt;0,DD26&gt;0,DE26&gt;0,DF26&gt;0,DG26&gt;0,DH26&gt;0),1,0)))))</f>
        <v>0</v>
      </c>
      <c r="DJ26" s="13" t="str">
        <f>IF(DI26&gt;0,CONCATENATE("This acro violates the non-repetitive rule for group ",CP26),"non repeated acro")</f>
        <v xml:space="preserve">This acro violates the non-repetitive rule for group </v>
      </c>
      <c r="DK26" s="29">
        <f>IF(OR(ISBLANK(I26),ISBLANK(M26)),1,IF(ISNA(IF(CP26="B", INDEX(Rest_Con_Rot_B, MATCH(I26, INDEX(Rest_Con_Rot_B, 0, 1), 0), MATCH(M26, INDEX(Rest_Con_Rot_B, 1, 0), 0)), 1)), 0, IF(CP26="B", INDEX(Rest_Con_Rot_B, MATCH(I26, INDEX(Rest_Con_Rot_B, 0, 1), 0), MATCH(M26, INDEX(Rest_Con_Rot_B, 1, 0), 0)), 1)))</f>
        <v>1</v>
      </c>
      <c r="DL26" s="29">
        <f>IF(OR(ISBLANK(M26),ISBLANK(H26)),1,IF(ISNA(IF(CP26="P", INDEX(Rest_Cons_Rot_P, MATCH(H26, INDEX(Rest_Cons_Rot_P, 0, 1), 0), MATCH(M26, INDEX(Rest_Cons_Rot_P, 1, 0), 0)), 1)), 0, IF(CP26="P", INDEX(Rest_Cons_Rot_P, MATCH(H26, INDEX(Rest_Cons_Rot_P, 0, 1), 0), MATCH(M26, INDEX(Rest_Cons_Rot_P, 1, 0), 0)), 1)))</f>
        <v>1</v>
      </c>
      <c r="DM26" s="29">
        <f>IF(OR(ISBLANK(M26),ISBLANK(H26)),1,IF(ISNA(IF(CP26="C",INDEX(Rest_Cons_Rot_C,MATCH(H26,INDEX(Rest_Cons_Rot_C,0,1),0),MATCH(M26,INDEX(Rest_Cons_Rot_C,1,0),0)),1)),0,IF(CP26="C",INDEX(Rest_Cons_Rot_C,MATCH(H26,INDEX(Rest_Cons_Rot_C,0,1),0),MATCH(M26,INDEX(Rest_Cons_Rot_C,1,0),0)),1)))</f>
        <v>1</v>
      </c>
      <c r="DN26" s="29">
        <f>IF(OR(ISBLANK(H26),ISBLANK(I26)),1,IF(ISNA(IF(CP26="B", INDEX(Rest_Cons_Con_B, MATCH(H26, INDEX(Rest_Cons_Con_B, 0, 1), 0), MATCH(I26, INDEX(Rest_Cons_Con_B, 1, 0), 0)), 1)), 0, IF(CP26="B", INDEX(Rest_Cons_Con_B, MATCH(H26, INDEX(Rest_Cons_Con_B, 0, 1), 0), MATCH(I26, INDEX(Rest_Cons_Con_B, 1, 0), 0)), 1)))</f>
        <v>1</v>
      </c>
      <c r="DO26" s="29">
        <f>IF(OR(ISBLANK(H26),ISBLANK(I26)),1,IF(ISNA(IF(CP26="P", INDEX(Rest_Cons_Con_P, MATCH(H26, INDEX(Rest_Cons_Con_P, 0, 1), 0), MATCH(I26, INDEX(Rest_Cons_Con_P, 1, 0), 0)), 1)), 0, IF(CP26="P", INDEX(Rest_Cons_Con_P, MATCH(H26, INDEX(Rest_Cons_Con_P, 0, 1), 0), MATCH(I26, INDEX(Rest_Cons_Con_P, 1, 0), 0)), 1)))</f>
        <v>1</v>
      </c>
      <c r="DP26" s="263" t="str">
        <f>IF(CP26="B", IF(DK26=0, "incompatible rotation with connection", IF(DN26=0, "incompatible construction with connection", EI26)), IF(CP26="P", IF(DL26=0, "incompatible rotation with construction", IF(DO26=0,"incompatible construction with connection",EI26)), IF(CP26="C", IF(DM26=0, "incompatible rotation of the base with construction", EI26), EI26)))</f>
        <v>compatible</v>
      </c>
      <c r="DQ26" s="263" t="str">
        <f>IFERROR(INDEX('Bonus Compat.'!D:D, MATCH($O26, 'Bonus Compat.'!$B:$B, 0)),"")</f>
        <v/>
      </c>
      <c r="DR26" s="263" t="str">
        <f>IFERROR(INDEX('Bonus Compat.'!E:E, MATCH($O26, 'Bonus Compat.'!$B:$B, 0)),"")</f>
        <v/>
      </c>
      <c r="DS26" s="263" t="str">
        <f>IFERROR(INDEX('Bonus Compat.'!F:F, MATCH($O26, 'Bonus Compat.'!$B:$B, 0)),"")</f>
        <v/>
      </c>
      <c r="DT26" s="263" t="str">
        <f>IFERROR(INDEX('Bonus Compat.'!G:G, MATCH($O26, 'Bonus Compat.'!$B:$B, 0)),"")</f>
        <v/>
      </c>
      <c r="DU26" s="263" t="str">
        <f>IFERROR(INDEX('Bonus Compat.'!H:H, MATCH($O26, 'Bonus Compat.'!$B:$B, 0)),"")</f>
        <v/>
      </c>
      <c r="DV26" s="263" t="str">
        <f>IFERROR(INDEX('Bonus Compat.'!I:I, MATCH($O26, 'Bonus Compat.'!$B:$B, 0)),"")</f>
        <v/>
      </c>
      <c r="DW26" s="263" t="str">
        <f>IFERROR(INDEX('Bonus Compat.'!J:J, MATCH($O26, 'Bonus Compat.'!$B:$B, 0)),"")</f>
        <v/>
      </c>
      <c r="DX26" s="263" t="str">
        <f>IFERROR(INDEX('Bonus Compat.'!D:D, MATCH($P26, 'Bonus Compat.'!$B:$B, 0)),"")</f>
        <v/>
      </c>
      <c r="DY26" s="263" t="str">
        <f>IFERROR(INDEX('Bonus Compat.'!E:E, MATCH($P26, 'Bonus Compat.'!$B:$B, 0)),"")</f>
        <v/>
      </c>
      <c r="DZ26" s="263" t="str">
        <f>IFERROR(INDEX('Bonus Compat.'!F:F, MATCH($P26, 'Bonus Compat.'!$B:$B, 0)),"")</f>
        <v/>
      </c>
      <c r="EA26" s="263" t="str">
        <f>IFERROR(INDEX('Bonus Compat.'!G:G, MATCH($P26, 'Bonus Compat.'!$B:$B, 0)),"")</f>
        <v/>
      </c>
      <c r="EB26" s="263" t="str">
        <f>IFERROR(INDEX('Bonus Compat.'!H:H, MATCH($P26, 'Bonus Compat.'!$B:$B, 0)),"")</f>
        <v/>
      </c>
      <c r="EC26" s="263" t="str">
        <f>IFERROR(INDEX('Bonus Compat.'!I:I, MATCH($P26, 'Bonus Compat.'!$B:$B, 0)),"")</f>
        <v/>
      </c>
      <c r="ED26" s="263" t="str">
        <f>IFERROR(INDEX('Bonus Compat.'!J:J, MATCH($P26, 'Bonus Compat.'!$B:$B, 0)),"")</f>
        <v/>
      </c>
      <c r="EE26" s="263" cm="1">
        <f t="array" ref="EE26">IF(COUNTIF(DQ26:DW26, "") = COLUMNS(DQ26:DW26), 1, --(SUMPRODUCT(--ISNUMBER(MATCH(DQ26:DW26, $H26:$P26, 0)), --(DQ26:DW26&lt;&gt;"")) &gt; 0))</f>
        <v>1</v>
      </c>
      <c r="EF26" s="263" cm="1">
        <f t="array" ref="EF26">IF(COUNTIF(DX26:ED26,"")=COLUMNS(DX26:ED26),1,--(SUMPRODUCT(--ISNUMBER(MATCH(DX26:ED26,$H26:$P26,0)),--(DX26:ED26&lt;&gt;""))&gt;0))</f>
        <v>1</v>
      </c>
      <c r="EG26" s="263" t="str">
        <f>IF(EE26=0,IFERROR(INDEX('Bonus Compat.'!C:C,MATCH($O26,'Bonus Compat.'!$B:$B,0)),""),IF(EF26=0,IFERROR(INDEX('Bonus Compat.'!C:C,MATCH($P26,'Bonus Compat.'!$B:$B,0)),""),""))</f>
        <v/>
      </c>
      <c r="EH26" s="263" t="str">
        <f>IF(EE26=0,O26,IF(EF26=0,P26,""))</f>
        <v/>
      </c>
      <c r="EI26" s="263" t="str">
        <f>IF(OR(EE26=0,EF26=0),"Bonus "&amp;EH26&amp;" not compatible with "&amp;EG26&amp;" "&amp;H26,"compatible")</f>
        <v>compatible</v>
      </c>
    </row>
    <row r="27" spans="2:139" ht="16.5" customHeight="1" x14ac:dyDescent="0.35">
      <c r="B27" s="307"/>
      <c r="C27" s="310"/>
      <c r="D27" s="301"/>
      <c r="E27" s="296"/>
      <c r="F27" s="301"/>
      <c r="G27" s="21" t="s">
        <v>145</v>
      </c>
      <c r="H27" s="213" t="str">
        <f t="array" aca="1" ref="H27" ca="1">IF(OR(ISBLANK(H26),H26="N/A"),"",IF(ISERROR(INDEX(INDIRECT(AV26), MATCH(TRUE, EXACT(H26, INDIRECT(AD26)), 0))),0,INDEX(INDIRECT(AV26), MATCH(TRUE, EXACT(H26, INDIRECT(AD26)), 0))))</f>
        <v/>
      </c>
      <c r="I27" s="214" t="str">
        <f t="array" aca="1" ref="I27" ca="1">IF(OR(ISBLANK(I26),I26="N/A"),"",IF(ISERROR(INDEX(INDIRECT(AW26), MATCH(TRUE, EXACT(I26, INDIRECT(AE26)), 0))),0,INDEX(INDIRECT(AW26), MATCH(TRUE, EXACT(I26, INDIRECT(AE26)), 0))))</f>
        <v/>
      </c>
      <c r="J27" s="214" t="str">
        <f t="array" aca="1" ref="J27" ca="1">IF(OR(ISBLANK(J26),J26="N/A"),"",IF(ISERROR(INDEX(INDIRECT(AX26), MATCH(TRUE, EXACT(J26, INDIRECT(AF26)), 0))),0,INDEX(INDIRECT(AX26), MATCH(TRUE, EXACT(J26, INDIRECT(AF26)), 0))))</f>
        <v/>
      </c>
      <c r="K27" s="214" t="str">
        <f t="array" aca="1" ref="K27" ca="1">IF(OR(ISBLANK(K26),K26="N/A"),"",IF(ISERROR(INDEX(INDIRECT(AY26), MATCH(TRUE, EXACT(K26, INDIRECT(AG26)), 0))),0,INDEX(INDIRECT(AY26), MATCH(TRUE, EXACT(K26, INDIRECT(AG26)), 0))))</f>
        <v/>
      </c>
      <c r="L27" s="214" t="str">
        <f t="array" aca="1" ref="L27" ca="1">IF(OR(ISBLANK(L26),L26="N/A"),"",IF(ISERROR(INDEX(INDIRECT(AZ26), MATCH(TRUE, EXACT(L26, INDIRECT(AH26)), 0))),0,INDEX(INDIRECT(AZ26), MATCH(TRUE, EXACT(L26, INDIRECT(AH26)), 0))))</f>
        <v/>
      </c>
      <c r="M27" s="214" t="str">
        <f t="array" aca="1" ref="M27" ca="1">IF(OR(ISBLANK(M26),M26="N/A"),"",IF(ISERROR(INDEX(INDIRECT(BA26), MATCH(TRUE, EXACT(M26, INDIRECT(AI26)), 0))),0,INDEX(INDIRECT(BA26), MATCH(TRUE, EXACT(M26, INDIRECT(AI26)), 0))))</f>
        <v/>
      </c>
      <c r="N27" s="214" t="str">
        <f t="array" aca="1" ref="N27" ca="1">IF(OR(ISBLANK(N26),N26="N/A"),"",IF(ISERROR(INDEX(INDIRECT(BB26), MATCH(TRUE, EXACT(N26, INDIRECT(AJ26)), 0))),0,INDEX(INDIRECT(BB26), MATCH(TRUE, EXACT(N26, INDIRECT(AJ26)), 0))))</f>
        <v/>
      </c>
      <c r="O27" s="214" t="str">
        <f t="array" aca="1" ref="O27" ca="1">IF(OR(ISBLANK(O26),O26="N/A"),"",IF(ISERROR(INDEX(INDIRECT(BC26), MATCH(TRUE, EXACT(O26, INDIRECT(AK26)), 0))),0,INDEX(INDIRECT(BC26), MATCH(TRUE, EXACT(O26, INDIRECT(AK26)), 0))))</f>
        <v/>
      </c>
      <c r="P27" s="215" t="str">
        <f t="array" aca="1" ref="P27" ca="1">IF(OR(ISBLANK(P26),P26="N/A"),"",IF(ISERROR(INDEX(INDIRECT(BD26), MATCH(TRUE, EXACT(P26, INDIRECT(AL26)), 0))),0,INDEX(INDIRECT(BD26), MATCH(TRUE, EXACT(P26, INDIRECT(AL26)), 0))))</f>
        <v/>
      </c>
      <c r="Q27" s="314" t="str">
        <f>IF(D25="valid acro",SUM(H27:P27),IF(D25="select an acro type","select type first","correct error(s)"))</f>
        <v>correct error(s)</v>
      </c>
      <c r="R27" s="316" t="str">
        <f>IF(D25="valid acro",Q27+0.5,IF(D25="select an acro type","select type first","correct error(s)"))</f>
        <v>correct error(s)</v>
      </c>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CP27" s="13"/>
      <c r="CQ27" s="13"/>
      <c r="CR27" s="13"/>
      <c r="CS27" s="13"/>
      <c r="CT27" s="13"/>
      <c r="CU27" s="13"/>
      <c r="CV27" s="13"/>
      <c r="CW27" s="13"/>
      <c r="CX27" s="13"/>
      <c r="CY27" s="13"/>
      <c r="CZ27" s="13"/>
      <c r="DA27" s="13"/>
      <c r="DB27" s="13"/>
      <c r="DC27" s="13"/>
      <c r="DD27" s="13"/>
      <c r="DE27" s="13"/>
      <c r="DF27" s="13"/>
      <c r="DG27" s="13"/>
      <c r="DH27" s="13"/>
      <c r="DI27" s="13"/>
      <c r="DJ27" s="13"/>
      <c r="DK27" s="29"/>
      <c r="DL27" s="29"/>
      <c r="DM27" s="29"/>
      <c r="DN27" s="29"/>
      <c r="DO27" s="29"/>
      <c r="DP27" s="263"/>
    </row>
    <row r="28" spans="2:139" ht="33" customHeight="1" thickBot="1" x14ac:dyDescent="0.4">
      <c r="B28" s="307"/>
      <c r="C28" s="310"/>
      <c r="D28" s="301"/>
      <c r="E28" s="296"/>
      <c r="F28" s="301"/>
      <c r="G28" s="159" t="s">
        <v>146</v>
      </c>
      <c r="H28" s="160" t="str">
        <f t="array" aca="1" ref="H28" ca="1">IF(OR(ISBLANK(H26),H26="N/A"),"",IF(ISERROR(INDEX(INDIRECT(AM26), MATCH(TRUE, EXACT(H26, INDIRECT(AD26)), 0))),"",INDEX(INDIRECT(AM26), MATCH(TRUE, EXACT(H26, INDIRECT(AD26)), 0))))</f>
        <v/>
      </c>
      <c r="I28" s="161" t="str">
        <f t="array" aca="1" ref="I28" ca="1">IF(OR(ISBLANK(I26),I26="N/A"),"",IF(ISERROR(INDEX(INDIRECT(AN26), MATCH(TRUE, EXACT(I26, INDIRECT(AE26)), 0))),"",INDEX(INDIRECT(AN26), MATCH(TRUE, EXACT(I26, INDIRECT(AE26)), 0))))</f>
        <v/>
      </c>
      <c r="J28" s="161" t="str">
        <f t="array" aca="1" ref="J28" ca="1">IF(OR(ISBLANK(J26),J26="N/A"),"",IF(ISERROR(INDEX(INDIRECT(AO26), MATCH(TRUE, EXACT(J26, INDIRECT(AF26)), 0))),"",INDEX(INDIRECT(AO26), MATCH(TRUE, EXACT(J26, INDIRECT(AF26)), 0))))</f>
        <v/>
      </c>
      <c r="K28" s="161" t="str">
        <f t="array" aca="1" ref="K28" ca="1">IF(OR(ISBLANK(K26),K26="N/A"),"",IF(ISERROR(INDEX(INDIRECT(AP26), MATCH(TRUE, EXACT(K26, INDIRECT(AG26)), 0))),"",INDEX(INDIRECT(AP26), MATCH(TRUE, EXACT(K26, INDIRECT(AG26)), 0))))</f>
        <v/>
      </c>
      <c r="L28" s="161" t="str">
        <f t="array" aca="1" ref="L28" ca="1">IF(OR(ISBLANK(L26),L26="N/A"),"",IF(ISERROR(INDEX(INDIRECT(AQ26), MATCH(TRUE, EXACT(L26, INDIRECT(AH26)), 0))),"",INDEX(INDIRECT(AQ26), MATCH(TRUE, EXACT(L26, INDIRECT(AH26)), 0))))</f>
        <v/>
      </c>
      <c r="M28" s="161" t="str">
        <f t="array" aca="1" ref="M28" ca="1">IF(OR(ISBLANK(M26),M26="N/A"),"",IF(ISERROR(INDEX(INDIRECT(AR26), MATCH(TRUE, EXACT(M26, INDIRECT(AI26)), 0))),"",INDEX(INDIRECT(AR26), MATCH(TRUE, EXACT(M26, INDIRECT(AI26)), 0))))</f>
        <v/>
      </c>
      <c r="N28" s="161" t="str">
        <f t="array" aca="1" ref="N28" ca="1">IF(OR(ISBLANK(N26),N26="N/A"),"",IF(ISERROR(INDEX(INDIRECT(AS26), MATCH(TRUE, EXACT(N26, INDIRECT(AJ26)), 0))),"",INDEX(INDIRECT(AS26), MATCH(TRUE, EXACT(N26, INDIRECT(AJ26)), 0))))</f>
        <v/>
      </c>
      <c r="O28" s="161" t="str">
        <f t="array" aca="1" ref="O28" ca="1">IF(OR(ISBLANK(O26),O26="N/A"),"",IF(ISERROR(INDEX(INDIRECT(AT26), MATCH(TRUE, EXACT(O26, INDIRECT(AK26)), 0))),"",INDEX(INDIRECT(AT26), MATCH(TRUE, EXACT(O26, INDIRECT(AK26)), 0))))</f>
        <v/>
      </c>
      <c r="P28" s="162" t="str">
        <f t="array" aca="1" ref="P28" ca="1">IF(OR(ISBLANK(P26),P26="N/A"),"",IF(ISERROR(INDEX(INDIRECT(AU26), MATCH(TRUE, EXACT(P26, INDIRECT(AL26)), 0))),"",INDEX(INDIRECT(AU26), MATCH(TRUE, EXACT(P26, INDIRECT(AL26)), 0))))</f>
        <v/>
      </c>
      <c r="Q28" s="315"/>
      <c r="R28" s="317"/>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CP28" s="13"/>
      <c r="CQ28" s="13"/>
      <c r="CR28" s="13"/>
      <c r="CS28" s="13"/>
      <c r="CT28" s="13"/>
      <c r="CU28" s="13"/>
      <c r="CV28" s="13"/>
      <c r="CW28" s="13"/>
      <c r="CX28" s="13"/>
      <c r="CY28" s="13"/>
      <c r="CZ28" s="13"/>
      <c r="DA28" s="13"/>
      <c r="DB28" s="13"/>
      <c r="DC28" s="13"/>
      <c r="DD28" s="13"/>
      <c r="DE28" s="13"/>
      <c r="DF28" s="13"/>
      <c r="DG28" s="13"/>
      <c r="DH28" s="13"/>
      <c r="DI28" s="13"/>
      <c r="DJ28" s="13"/>
      <c r="DK28" s="29"/>
      <c r="DL28" s="29"/>
      <c r="DM28" s="29"/>
      <c r="DN28" s="29"/>
      <c r="DO28" s="29"/>
      <c r="DP28" s="263"/>
    </row>
    <row r="29" spans="2:139" ht="32.4" customHeight="1" thickBot="1" x14ac:dyDescent="0.4">
      <c r="B29" s="306">
        <v>7</v>
      </c>
      <c r="C29" s="309"/>
      <c r="D29" s="300" t="str">
        <f>IF(T30=1,"Select acro group first",IF(SUM(U30:AC30)&gt;0,"Code(s) mismatch with acro group",IF(SUM(CG30:CO30)&gt;0,"Missing minimal component(s)",IF(BM30="no","Position 2 must be different than position 1",IF(BN30="no","These bonuses can't be declared together","Valid acro")))))</f>
        <v>Select acro group first</v>
      </c>
      <c r="E29" s="297" t="str">
        <f>IF(OR(D29="Select acro group first",D29="Missing minimal component(s)"),"",DP30)</f>
        <v/>
      </c>
      <c r="F29" s="300" t="str">
        <f>IF(D29="Valid acro",DJ30,"")</f>
        <v/>
      </c>
      <c r="G29" s="163" t="s">
        <v>76</v>
      </c>
      <c r="H29" s="149" t="s">
        <v>77</v>
      </c>
      <c r="I29" s="150" t="s">
        <v>78</v>
      </c>
      <c r="J29" s="150" t="s">
        <v>79</v>
      </c>
      <c r="K29" s="150" t="s">
        <v>80</v>
      </c>
      <c r="L29" s="151" t="s">
        <v>81</v>
      </c>
      <c r="M29" s="152" t="s">
        <v>82</v>
      </c>
      <c r="N29" s="152" t="s">
        <v>83</v>
      </c>
      <c r="O29" s="150" t="s">
        <v>84</v>
      </c>
      <c r="P29" s="153" t="s">
        <v>85</v>
      </c>
      <c r="Q29" s="154" t="s">
        <v>86</v>
      </c>
      <c r="R29" s="155" t="s">
        <v>87</v>
      </c>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CP29" s="13"/>
      <c r="CQ29" s="13"/>
      <c r="CR29" s="13"/>
      <c r="CS29" s="13"/>
      <c r="CT29" s="13"/>
      <c r="CU29" s="13"/>
      <c r="CV29" s="13"/>
      <c r="CW29" s="13"/>
      <c r="CX29" s="13"/>
      <c r="CY29" s="13"/>
      <c r="CZ29" s="13"/>
      <c r="DA29" s="13"/>
      <c r="DB29" s="13"/>
      <c r="DC29" s="13"/>
      <c r="DD29" s="13"/>
      <c r="DE29" s="13"/>
      <c r="DF29" s="13"/>
      <c r="DG29" s="13"/>
      <c r="DH29" s="13"/>
      <c r="DI29" s="13"/>
      <c r="DJ29" s="13"/>
      <c r="DK29" s="29"/>
      <c r="DL29" s="29"/>
      <c r="DM29" s="29"/>
      <c r="DN29" s="29"/>
      <c r="DO29" s="29"/>
      <c r="DP29" s="263"/>
    </row>
    <row r="30" spans="2:139" ht="22.5" customHeight="1" x14ac:dyDescent="0.35">
      <c r="B30" s="307"/>
      <c r="C30" s="310"/>
      <c r="D30" s="301"/>
      <c r="E30" s="298"/>
      <c r="F30" s="301"/>
      <c r="G30" s="147" t="s">
        <v>144</v>
      </c>
      <c r="H30" s="10"/>
      <c r="I30" s="11"/>
      <c r="J30" s="11"/>
      <c r="K30" s="11"/>
      <c r="L30" s="11"/>
      <c r="M30" s="11"/>
      <c r="N30" s="11"/>
      <c r="O30" s="11"/>
      <c r="P30" s="12"/>
      <c r="Q30" s="312" t="str">
        <f>IF(D29="valid acro",CONCATENATE(CP30,"-",H30,IF(I30="","",CONCATENATE("-",I30)),IF(J30="","",CONCATENATE("-",J30)),CONCATENATE("-",K30),IF(L30="","",CONCATENATE("/",L30)),IF(M30="","",CONCATENATE("-",M30)),IF(N30="","",CONCATENATE("-",N30)),IF(O30="","",CONCATENATE("-",O30)),IF(P30="","",CONCATENATE("/",P30))),"")</f>
        <v/>
      </c>
      <c r="R30" s="313"/>
      <c r="T30" s="13">
        <f>IF(OR(ISBLANK(C29),C29="SELECT ACRO GROUP"),1,IF(OR(C29="acro-a",C29="acro-b",C29="acro-c",C29="acro-p"),0))</f>
        <v>1</v>
      </c>
      <c r="U30" s="13">
        <f ca="1">IF(ISBLANK(H30),0,IF(ISERROR(MATCH(H30, INDIRECT(AD30), 0)), 1, INDEX(INDIRECT(AD30), MATCH(H30, INDIRECT(AD30), 0))))</f>
        <v>0</v>
      </c>
      <c r="V30" s="13">
        <f t="shared" ref="V30:AC30" ca="1" si="24">IF(ISBLANK(I30), 0, IF(ISERROR(MATCH(I30, INDIRECT(AE30), 0)), 1, INDEX(INDIRECT(AE30), MATCH(I30, INDIRECT(AE30), 0))))</f>
        <v>0</v>
      </c>
      <c r="W30" s="13">
        <f t="shared" ca="1" si="24"/>
        <v>0</v>
      </c>
      <c r="X30" s="13">
        <f t="shared" ca="1" si="24"/>
        <v>0</v>
      </c>
      <c r="Y30" s="13">
        <f t="shared" ca="1" si="24"/>
        <v>0</v>
      </c>
      <c r="Z30" s="13">
        <f t="shared" ca="1" si="24"/>
        <v>0</v>
      </c>
      <c r="AA30" s="13">
        <f t="shared" ca="1" si="24"/>
        <v>0</v>
      </c>
      <c r="AB30" s="13">
        <f t="shared" ca="1" si="24"/>
        <v>0</v>
      </c>
      <c r="AC30" s="13">
        <f t="shared" ca="1" si="24"/>
        <v>0</v>
      </c>
      <c r="AD30" s="13" t="b">
        <f>IF($C29="Acro-A","Cons_A",IF($C29="Acro-B","Cons_B",IF($C29="Acro-C","Cons_C",IF($C29="Acro-P","Cons_P"))))</f>
        <v>0</v>
      </c>
      <c r="AE30" s="13" t="b">
        <f>IF($C29="Acro-A","Conn_A",IF($C29="Acro-B","Conn_B",IF($C29="Acro-C","Conn_C",IF($C29="Acro-P","Conn_P"))))</f>
        <v>0</v>
      </c>
      <c r="AF30" s="13" t="b">
        <f>IF($C29="Acro-A","Dir_A",IF($C29="Acro-B","Dir_B",IF($C29="Acro-C","Dir_C",IF($C29="Acro-P","Dir_P"))))</f>
        <v>0</v>
      </c>
      <c r="AG30" s="13" t="b">
        <f>IF($C29="Acro-A","Pos1_A",IF($C29="Acro-B","Pos1_B",IF($C29="Acro-C","Pos1_C",IF($C29="Acro-P","Pos1_P"))))</f>
        <v>0</v>
      </c>
      <c r="AH30" s="13" t="b">
        <f>IF($C29="Acro-A","Pos2_A",IF($C29="Acro-B","Pos2_B",IF($C29="Acro-C","Pos2_C",IF($C29="Acro-P","Pos2_P"))))</f>
        <v>0</v>
      </c>
      <c r="AI30" s="13" t="b">
        <f>IF($C29="Acro-A","RotB_A",IF($C29="Acro-B","RotB_B",IF($C29="Acro-C","RotB_C",IF($C29="Acro-P","RotB_P"))))</f>
        <v>0</v>
      </c>
      <c r="AJ30" s="13" t="b">
        <f>IF($C29="Acro-A","Rot_A",IF($C29="Acro-B","Rot_B",IF($C29="Acro-C","Rot_C",IF($C29="Acro-P","Rot_P"))))</f>
        <v>0</v>
      </c>
      <c r="AK30" s="13" t="b">
        <f>IF($C29="Acro-A","Bon1_A",IF($C29="Acro-B","Bon1_B",IF($C29="Acro-C","Bon1_C",IF($C29="Acro-P","Bon1_P"))))</f>
        <v>0</v>
      </c>
      <c r="AL30" s="13" t="b">
        <f>IF($C29="Acro-A","Bon1_A",IF($C29="Acro-B","Bon1_B",IF($C29="Acro-C","Bon1_C",IF($C29="Acro-P","Bon1_P"))))</f>
        <v>0</v>
      </c>
      <c r="AM30" s="13" t="b">
        <f>IF($C29="Acro-A","ConsNot_A",IF($C29="Acro-B","ConsNot_B",IF($C29="Acro-C","ConsNot_C",IF($C29="Acro-P","ConsNot_P"))))</f>
        <v>0</v>
      </c>
      <c r="AN30" s="13" t="b">
        <f>IF($C29="Acro-A","ConnNot_A",IF($C29="Acro-B","ConnNot_B",IF($C29="Acro-C","ConnNot_C",IF($C29="Acro-P","ConnNot_P"))))</f>
        <v>0</v>
      </c>
      <c r="AO30" s="13" t="b">
        <f>IF($C29="Acro-A","DirNot_A",IF($C29="Acro-B","DirNot_B",IF($C29="Acro-C","DirNot_C",IF($C29="Acro-P","DirNot_P"))))</f>
        <v>0</v>
      </c>
      <c r="AP30" s="13" t="b">
        <f>IF($C29="Acro-A","Pos1Not_A",IF($C29="Acro-B","Pos1Not_B",IF($C29="Acro-C","Pos1Not_C",IF($C29="Acro-P","Pos1Not_P"))))</f>
        <v>0</v>
      </c>
      <c r="AQ30" s="13" t="b">
        <f>IF($C29="Acro-A","Pos2Not_A",IF($C29="Acro-B","Pos2Not_B",IF($C29="Acro-C","Pos2Not_C",IF($C29="Acro-P","Pos2Not_P"))))</f>
        <v>0</v>
      </c>
      <c r="AR30" s="13" t="b">
        <f>IF($C29="Acro-A","RotBNot_A",IF($C29="Acro-B","RotBNot_B",IF($C29="Acro-C","RotBNot_C",IF($C29="Acro-P","RotBNot_P"))))</f>
        <v>0</v>
      </c>
      <c r="AS30" s="13" t="b">
        <f>IF($C29="Acro-A","RotNot_A",IF($C29="Acro-B","RotNot_B",IF($C29="Acro-C","RotNot_C",IF($C29="Acro-P","RotNot_P"))))</f>
        <v>0</v>
      </c>
      <c r="AT30" s="13" t="b">
        <f>IF($C29="Acro-A","Bon1Not_A",IF($C29="Acro-B","Bon1Not_B",IF($C29="Acro-C","Bon1Not_C",IF($C29="Acro-P","Bon1Not_P"))))</f>
        <v>0</v>
      </c>
      <c r="AU30" s="13" t="b">
        <f>IF($C29="Acro-A","Bon1Not_A",IF($C29="Acro-B","Bon1Not_B",IF($C29="Acro-C","Bon1Not_C",IF($C29="Acro-P","Bon1Not_P"))))</f>
        <v>0</v>
      </c>
      <c r="AV30" s="13" t="b">
        <f>IF($C29="Acro-A","ConsDD_A",IF($C29="Acro-B","ConsDD_B",IF($C29="Acro-C","ConsDD_C",IF($C29="Acro-P","ConsDD_P"))))</f>
        <v>0</v>
      </c>
      <c r="AW30" s="13" t="b">
        <f>IF($C29="Acro-A","ConnDD_A",IF($C29="Acro-B","ConnDD_B",IF($C29="Acro-C","ConnDD_C",IF($C29="Acro-P","ConnDD_P"))))</f>
        <v>0</v>
      </c>
      <c r="AX30" s="13" t="b">
        <f>IF($C29="Acro-A","DirDD_A",IF($C29="Acro-B","DirDD_B",IF($C29="Acro-C","DirDD_C",IF($C29="Acro-P","DirDD_P"))))</f>
        <v>0</v>
      </c>
      <c r="AY30" s="13" t="b">
        <f>IF($C29="Acro-A","Pos1DD_A",IF($C29="Acro-B","Pos1DD_B",IF($C29="Acro-C","Pos1DD_C",IF($C29="Acro-P","Pos1DD_P"))))</f>
        <v>0</v>
      </c>
      <c r="AZ30" s="13" t="b">
        <f>IF($C29="Acro-A","Pos2DD_A",IF($C29="Acro-B","Pos2DD_B",IF($C29="Acro-C","Pos2DD_C",IF($C29="Acro-P","Pos2DD_P"))))</f>
        <v>0</v>
      </c>
      <c r="BA30" s="13" t="b">
        <f>IF($C29="Acro-A","RotBDD_A",IF($C29="Acro-B","RotBDD_B",IF($C29="Acro-C","RotBDD_C",IF($C29="Acro-P","RotBDD_P"))))</f>
        <v>0</v>
      </c>
      <c r="BB30" s="13" t="b">
        <f>IF($C29="Acro-A","RotDD_A",IF($C29="Acro-B","RotDD_B",IF($C29="Acro-C","RotDD_C",IF($C29="Acro-P","RotDD_P"))))</f>
        <v>0</v>
      </c>
      <c r="BC30" s="13" t="b">
        <f>IF($C29="Acro-A","Bon1DD_A",IF($C29="Acro-B","Bon1DD_B",IF($C29="Acro-C","Bon1DD_C",IF($C29="Acro-P","Bon1DD_P"))))</f>
        <v>0</v>
      </c>
      <c r="BD30" s="13" t="b">
        <f>IF($C29="Acro-A","Bon1DD_A",IF($C29="Acro-B","Bon1DD_B",IF($C29="Acro-C","Bon1DD_C",IF($C29="Acro-P","Bon1DD_P"))))</f>
        <v>0</v>
      </c>
      <c r="BE30" s="13" t="b">
        <f>IF($C29="Acro-A","Pos1Var_A",IF($C29="Acro-B","Pos1Var_B",IF($C29="Acro-C","Pos1Var_C",IF($C29="Acro-P","Pos1Var_P"))))</f>
        <v>0</v>
      </c>
      <c r="BF30" s="13" t="b">
        <f>IF($C29="Acro-A","Pos2Var_A",IF($C29="Acro-B","Pos2Var_B",IF($C29="Acro-C","Pos2Var_C",IF($C29="Acro-P","Pos2Var_P"))))</f>
        <v>0</v>
      </c>
      <c r="BG30" s="13" t="b">
        <f>IF($C29="Acro-A","Bon1Var_A",IF($C29="Acro-B","Bon1Var_B",IF($C29="Acro-C","Bon1Var_C",IF($C29="Acro-P","Bon1Var_P"))))</f>
        <v>0</v>
      </c>
      <c r="BH30" s="13" t="b">
        <f>IF($C29="Acro-A","Bon1Var_A",IF($C29="Acro-B","Bon1Var_B",IF($C29="Acro-C","Bon1Var_C",IF($C29="Acro-P","Bon1Var_P"))))</f>
        <v>0</v>
      </c>
      <c r="BI30" s="13">
        <f t="array" aca="1" ref="BI30" ca="1">IF(ISBLANK(K30), 0, IF(ISERROR(MATCH(TRUE, EXACT(K30, INDIRECT(AG30)), 0)), 0, INDEX(INDIRECT(BE30), MATCH(TRUE, EXACT(K30, INDIRECT(AG30)), 0))))</f>
        <v>0</v>
      </c>
      <c r="BJ30" s="13">
        <f t="array" aca="1" ref="BJ30" ca="1">IF(ISBLANK(L30), 0, IF(ISERROR(MATCH(TRUE, EXACT(L30, INDIRECT(AH30)), 0)), 0, INDEX(INDIRECT(BF30), MATCH(TRUE, EXACT(L30, INDIRECT(AH30)), 0))))</f>
        <v>0</v>
      </c>
      <c r="BK30" s="13">
        <f t="array" aca="1" ref="BK30" ca="1">IF(ISBLANK(O30), 0, IF(ISERROR(MATCH(TRUE, EXACT(O30, INDIRECT(AK30)), 0)), 0, INDEX(INDIRECT(BG30), MATCH(TRUE, EXACT(O30, INDIRECT(AK30)), 0))))</f>
        <v>0</v>
      </c>
      <c r="BL30" s="13">
        <f t="array" aca="1" ref="BL30" ca="1">IF(ISBLANK(P30), 0, IF(ISERROR(MATCH(TRUE, EXACT(P30, INDIRECT(AL30)), 0)), 0, INDEX(INDIRECT(BH30), MATCH(TRUE, EXACT(P30, INDIRECT(AL30)), 0))))</f>
        <v>0</v>
      </c>
      <c r="BM30" s="13" t="str">
        <f ca="1">IF(BI30=0,"ok",IF(BI30=BJ30,"no","ok"))</f>
        <v>ok</v>
      </c>
      <c r="BN30" s="13" t="str">
        <f ca="1">IF(BK30=0,"ok",IF(BK30=BL30,"no","ok"))</f>
        <v>ok</v>
      </c>
      <c r="BO30" s="13">
        <f t="shared" ref="BO30:BW30" si="25">IF(ISBLANK(AD30), 0, IF(ISERROR(MATCH(AD30, Requirements, 0)), 0, IF(INDEX(RequirementsOptional,MATCH(AD30, Requirements, 0))=0, "no", "ok")))</f>
        <v>0</v>
      </c>
      <c r="BP30" s="13">
        <f t="shared" si="25"/>
        <v>0</v>
      </c>
      <c r="BQ30" s="13">
        <f t="shared" si="25"/>
        <v>0</v>
      </c>
      <c r="BR30" s="13">
        <f t="shared" si="25"/>
        <v>0</v>
      </c>
      <c r="BS30" s="13">
        <f t="shared" si="25"/>
        <v>0</v>
      </c>
      <c r="BT30" s="13">
        <f t="shared" si="25"/>
        <v>0</v>
      </c>
      <c r="BU30" s="13">
        <f t="shared" si="25"/>
        <v>0</v>
      </c>
      <c r="BV30" s="13">
        <f t="shared" si="25"/>
        <v>0</v>
      </c>
      <c r="BW30" s="13">
        <f t="shared" si="25"/>
        <v>0</v>
      </c>
      <c r="BX30" s="13">
        <f t="shared" ref="BX30:CF30" si="26">IF(ISBLANK(AD30), 0, IF(ISERROR(MATCH(AD30, Requirements, 0)), 0, IF(INDEX(RequirementsMinimal, MATCH(AD30, Requirements, 0))=0, "no", "ok")))</f>
        <v>0</v>
      </c>
      <c r="BY30" s="13">
        <f t="shared" si="26"/>
        <v>0</v>
      </c>
      <c r="BZ30" s="13">
        <f t="shared" si="26"/>
        <v>0</v>
      </c>
      <c r="CA30" s="13">
        <f t="shared" si="26"/>
        <v>0</v>
      </c>
      <c r="CB30" s="13">
        <f t="shared" si="26"/>
        <v>0</v>
      </c>
      <c r="CC30" s="13">
        <f t="shared" si="26"/>
        <v>0</v>
      </c>
      <c r="CD30" s="13">
        <f t="shared" si="26"/>
        <v>0</v>
      </c>
      <c r="CE30" s="13">
        <f t="shared" si="26"/>
        <v>0</v>
      </c>
      <c r="CF30" s="13">
        <f t="shared" si="26"/>
        <v>0</v>
      </c>
      <c r="CG30" s="13">
        <f t="shared" ref="CG30:CO30" si="27">IF(AND(BX30="ok",ISBLANK(H30)),1,0)</f>
        <v>0</v>
      </c>
      <c r="CH30" s="13">
        <f t="shared" si="27"/>
        <v>0</v>
      </c>
      <c r="CI30" s="13">
        <f t="shared" si="27"/>
        <v>0</v>
      </c>
      <c r="CJ30" s="13">
        <f t="shared" si="27"/>
        <v>0</v>
      </c>
      <c r="CK30" s="13">
        <f t="shared" si="27"/>
        <v>0</v>
      </c>
      <c r="CL30" s="13">
        <f t="shared" si="27"/>
        <v>0</v>
      </c>
      <c r="CM30" s="13">
        <f t="shared" si="27"/>
        <v>0</v>
      </c>
      <c r="CN30" s="13">
        <f t="shared" si="27"/>
        <v>0</v>
      </c>
      <c r="CO30" s="13">
        <f t="shared" si="27"/>
        <v>0</v>
      </c>
      <c r="CP30" s="13" t="str">
        <f>IF(NOT(C29="SELECT TYPE"),RIGHT(C29,1),"")</f>
        <v/>
      </c>
      <c r="CQ30" s="13" t="str">
        <f ca="1">IF(BI30=0,"",CONCATENATE(CP30,"&amp;",BI30))</f>
        <v/>
      </c>
      <c r="CR30" s="13" t="str">
        <f ca="1">IF(BJ30=0,"",CONCATENATE(CP30,"&amp;",BJ30))</f>
        <v/>
      </c>
      <c r="CS30" s="13" t="str">
        <f ca="1">IF(LEN(CQ30)=0,"",COUNTIF($CQ$6:$CR$50,CQ30))</f>
        <v/>
      </c>
      <c r="CT30" s="13" t="str">
        <f ca="1">IF(LEN(CR30)=0,"",COUNTIF($CQ$6:$CR$50,CR30))</f>
        <v/>
      </c>
      <c r="CU30" s="13" t="str">
        <f ca="1">IF(U30&lt;=1,"",CONCATENATE(CP30,"&amp;",U30))</f>
        <v/>
      </c>
      <c r="CV30" s="13" t="str">
        <f ca="1">IF(LEN(CU30)=0,"",COUNTIF($CU$6:$CU$50,CU30))</f>
        <v/>
      </c>
      <c r="CW30" s="13" t="str">
        <f ca="1">IF(V30&lt;=1,"",CONCATENATE(CP30,"&amp;",V30))</f>
        <v/>
      </c>
      <c r="CX30" s="13" t="str">
        <f ca="1">IF(LEN(CW30)=0,"",COUNTIF($CW$6:$CW$50,CW30))</f>
        <v/>
      </c>
      <c r="CY30" s="13" t="str">
        <f ca="1">IF(AB30&lt;=1,"",CONCATENATE(CP30,"&amp;",AB30))</f>
        <v/>
      </c>
      <c r="CZ30" s="13" t="str">
        <f ca="1">IF(AC30&lt;=1,"",CONCATENATE(CP30,"&amp;",AC30))</f>
        <v/>
      </c>
      <c r="DA30" s="13" t="str">
        <f ca="1">IF(LEN(CY30)=0,"",COUNTIF($CY$6:$CZ$50,CY30))</f>
        <v/>
      </c>
      <c r="DB30" s="13" t="str">
        <f ca="1">IF(LEN(CZ30)=0,"",COUNTIF($CY$6:$CZ$50,CZ30))</f>
        <v/>
      </c>
      <c r="DC30" s="13">
        <f ca="1">IF(LEN(CS30)=0,0,IF(CS30&gt;1,1,0))</f>
        <v>0</v>
      </c>
      <c r="DD30" s="13">
        <f ca="1">IF(LEN(CT30)=0,0,IF(CT30&gt;1,1,0))</f>
        <v>0</v>
      </c>
      <c r="DE30" s="13">
        <f ca="1">IF(LEN(CV30)=0,0,IF(CV30&gt;1,1,0))</f>
        <v>0</v>
      </c>
      <c r="DF30" s="13">
        <f ca="1">IF(LEN(CX30)=0,0,IF(CX30&gt;1,1,0))</f>
        <v>0</v>
      </c>
      <c r="DG30" s="13">
        <f ca="1">IF(LEN(DA30)=0,0,IF(DA30&gt;1,1,0))</f>
        <v>0</v>
      </c>
      <c r="DH30" s="13">
        <f ca="1">IF(LEN(DB30)=0,0,IF(DB30&gt;1,1,0))</f>
        <v>0</v>
      </c>
      <c r="DI30" s="13" t="b">
        <f>IF(CP30="A",IF(OR(DC30&gt;0,DD30&gt;0),1,0),IF(CP30="B",IF(OR(DE30&gt;0,DF30&gt;0),1,0),IF(CP30="C",IF(DE30&gt;0,1,0),IF(CP30="P",IF(OR(DC30&gt;0,DD30&gt;0,DE30&gt;0,DF30&gt;0,DG30&gt;0,DH30&gt;0),1,0)))))</f>
        <v>0</v>
      </c>
      <c r="DJ30" s="13" t="str">
        <f>IF(DI30&gt;0,CONCATENATE("This acro violates the non-repetitive rule for group ",CP30),"non repeated acro")</f>
        <v xml:space="preserve">This acro violates the non-repetitive rule for group </v>
      </c>
      <c r="DK30" s="29">
        <f>IF(OR(ISBLANK(I30),ISBLANK(M30)),1,IF(ISNA(IF(CP30="B", INDEX(Rest_Con_Rot_B, MATCH(I30, INDEX(Rest_Con_Rot_B, 0, 1), 0), MATCH(M30, INDEX(Rest_Con_Rot_B, 1, 0), 0)), 1)), 0, IF(CP30="B", INDEX(Rest_Con_Rot_B, MATCH(I30, INDEX(Rest_Con_Rot_B, 0, 1), 0), MATCH(M30, INDEX(Rest_Con_Rot_B, 1, 0), 0)), 1)))</f>
        <v>1</v>
      </c>
      <c r="DL30" s="29">
        <f>IF(OR(ISBLANK(M30),ISBLANK(H30)),1,IF(ISNA(IF(CP30="P", INDEX(Rest_Cons_Rot_P, MATCH(H30, INDEX(Rest_Cons_Rot_P, 0, 1), 0), MATCH(M30, INDEX(Rest_Cons_Rot_P, 1, 0), 0)), 1)), 0, IF(CP30="P", INDEX(Rest_Cons_Rot_P, MATCH(H30, INDEX(Rest_Cons_Rot_P, 0, 1), 0), MATCH(M30, INDEX(Rest_Cons_Rot_P, 1, 0), 0)), 1)))</f>
        <v>1</v>
      </c>
      <c r="DM30" s="29">
        <f>IF(OR(ISBLANK(M30),ISBLANK(H30)),1,IF(ISNA(IF(CP30="C",INDEX(Rest_Cons_Rot_C,MATCH(H30,INDEX(Rest_Cons_Rot_C,0,1),0),MATCH(M30,INDEX(Rest_Cons_Rot_C,1,0),0)),1)),0,IF(CP30="C",INDEX(Rest_Cons_Rot_C,MATCH(H30,INDEX(Rest_Cons_Rot_C,0,1),0),MATCH(M30,INDEX(Rest_Cons_Rot_C,1,0),0)),1)))</f>
        <v>1</v>
      </c>
      <c r="DN30" s="29">
        <f>IF(OR(ISBLANK(H30),ISBLANK(I30)),1,IF(ISNA(IF(CP30="B", INDEX(Rest_Cons_Con_B, MATCH(H30, INDEX(Rest_Cons_Con_B, 0, 1), 0), MATCH(I30, INDEX(Rest_Cons_Con_B, 1, 0), 0)), 1)), 0, IF(CP30="B", INDEX(Rest_Cons_Con_B, MATCH(H30, INDEX(Rest_Cons_Con_B, 0, 1), 0), MATCH(I30, INDEX(Rest_Cons_Con_B, 1, 0), 0)), 1)))</f>
        <v>1</v>
      </c>
      <c r="DO30" s="29">
        <f>IF(OR(ISBLANK(H30),ISBLANK(I30)),1,IF(ISNA(IF(CP30="P", INDEX(Rest_Cons_Con_P, MATCH(H30, INDEX(Rest_Cons_Con_P, 0, 1), 0), MATCH(I30, INDEX(Rest_Cons_Con_P, 1, 0), 0)), 1)), 0, IF(CP30="P", INDEX(Rest_Cons_Con_P, MATCH(H30, INDEX(Rest_Cons_Con_P, 0, 1), 0), MATCH(I30, INDEX(Rest_Cons_Con_P, 1, 0), 0)), 1)))</f>
        <v>1</v>
      </c>
      <c r="DP30" s="263" t="str">
        <f>IF(CP30="B", IF(DK30=0, "incompatible rotation with connection", IF(DN30=0, "incompatible construction with connection", EI30)), IF(CP30="P", IF(DL30=0, "incompatible rotation with construction", IF(DO30=0,"incompatible construction with connection",EI30)), IF(CP30="C", IF(DM30=0, "incompatible rotation of the base with construction", EI30), EI30)))</f>
        <v>compatible</v>
      </c>
      <c r="DQ30" s="263" t="str">
        <f>IFERROR(INDEX('Bonus Compat.'!D:D, MATCH($O30, 'Bonus Compat.'!$B:$B, 0)),"")</f>
        <v/>
      </c>
      <c r="DR30" s="263" t="str">
        <f>IFERROR(INDEX('Bonus Compat.'!E:E, MATCH($O30, 'Bonus Compat.'!$B:$B, 0)),"")</f>
        <v/>
      </c>
      <c r="DS30" s="263" t="str">
        <f>IFERROR(INDEX('Bonus Compat.'!F:F, MATCH($O30, 'Bonus Compat.'!$B:$B, 0)),"")</f>
        <v/>
      </c>
      <c r="DT30" s="263" t="str">
        <f>IFERROR(INDEX('Bonus Compat.'!G:G, MATCH($O30, 'Bonus Compat.'!$B:$B, 0)),"")</f>
        <v/>
      </c>
      <c r="DU30" s="263" t="str">
        <f>IFERROR(INDEX('Bonus Compat.'!H:H, MATCH($O30, 'Bonus Compat.'!$B:$B, 0)),"")</f>
        <v/>
      </c>
      <c r="DV30" s="263" t="str">
        <f>IFERROR(INDEX('Bonus Compat.'!I:I, MATCH($O30, 'Bonus Compat.'!$B:$B, 0)),"")</f>
        <v/>
      </c>
      <c r="DW30" s="263" t="str">
        <f>IFERROR(INDEX('Bonus Compat.'!J:J, MATCH($O30, 'Bonus Compat.'!$B:$B, 0)),"")</f>
        <v/>
      </c>
      <c r="DX30" s="263" t="str">
        <f>IFERROR(INDEX('Bonus Compat.'!D:D, MATCH($P30, 'Bonus Compat.'!$B:$B, 0)),"")</f>
        <v/>
      </c>
      <c r="DY30" s="263" t="str">
        <f>IFERROR(INDEX('Bonus Compat.'!E:E, MATCH($P30, 'Bonus Compat.'!$B:$B, 0)),"")</f>
        <v/>
      </c>
      <c r="DZ30" s="263" t="str">
        <f>IFERROR(INDEX('Bonus Compat.'!F:F, MATCH($P30, 'Bonus Compat.'!$B:$B, 0)),"")</f>
        <v/>
      </c>
      <c r="EA30" s="263" t="str">
        <f>IFERROR(INDEX('Bonus Compat.'!G:G, MATCH($P30, 'Bonus Compat.'!$B:$B, 0)),"")</f>
        <v/>
      </c>
      <c r="EB30" s="263" t="str">
        <f>IFERROR(INDEX('Bonus Compat.'!H:H, MATCH($P30, 'Bonus Compat.'!$B:$B, 0)),"")</f>
        <v/>
      </c>
      <c r="EC30" s="263" t="str">
        <f>IFERROR(INDEX('Bonus Compat.'!I:I, MATCH($P30, 'Bonus Compat.'!$B:$B, 0)),"")</f>
        <v/>
      </c>
      <c r="ED30" s="263" t="str">
        <f>IFERROR(INDEX('Bonus Compat.'!J:J, MATCH($P30, 'Bonus Compat.'!$B:$B, 0)),"")</f>
        <v/>
      </c>
      <c r="EE30" s="263" cm="1">
        <f t="array" ref="EE30">IF(COUNTIF(DQ30:DW30, "") = COLUMNS(DQ30:DW30), 1, --(SUMPRODUCT(--ISNUMBER(MATCH(DQ30:DW30, $H30:$P30, 0)), --(DQ30:DW30&lt;&gt;"")) &gt; 0))</f>
        <v>1</v>
      </c>
      <c r="EF30" s="263" cm="1">
        <f t="array" ref="EF30">IF(COUNTIF(DX30:ED30,"")=COLUMNS(DX30:ED30),1,--(SUMPRODUCT(--ISNUMBER(MATCH(DX30:ED30,$H30:$P30,0)),--(DX30:ED30&lt;&gt;""))&gt;0))</f>
        <v>1</v>
      </c>
      <c r="EG30" s="263" t="str">
        <f>IF(EE30=0,IFERROR(INDEX('Bonus Compat.'!C:C,MATCH($O30,'Bonus Compat.'!$B:$B,0)),""),IF(EF30=0,IFERROR(INDEX('Bonus Compat.'!C:C,MATCH($P30,'Bonus Compat.'!$B:$B,0)),""),""))</f>
        <v/>
      </c>
      <c r="EH30" s="263" t="str">
        <f>IF(EE30=0,O30,IF(EF30=0,P30,""))</f>
        <v/>
      </c>
      <c r="EI30" s="263" t="str">
        <f>IF(OR(EE30=0,EF30=0),"Bonus "&amp;EH30&amp;" not compatible with "&amp;EG30&amp;" "&amp;H30,"compatible")</f>
        <v>compatible</v>
      </c>
    </row>
    <row r="31" spans="2:139" ht="16.5" customHeight="1" x14ac:dyDescent="0.35">
      <c r="B31" s="307"/>
      <c r="C31" s="310"/>
      <c r="D31" s="301"/>
      <c r="E31" s="298"/>
      <c r="F31" s="301"/>
      <c r="G31" s="147" t="s">
        <v>145</v>
      </c>
      <c r="H31" s="213" t="str">
        <f t="array" aca="1" ref="H31" ca="1">IF(OR(ISBLANK(H30),H30="N/A"),"",IF(ISERROR(INDEX(INDIRECT(AV30), MATCH(TRUE, EXACT(H30, INDIRECT(AD30)), 0))),0,INDEX(INDIRECT(AV30), MATCH(TRUE, EXACT(H30, INDIRECT(AD30)), 0))))</f>
        <v/>
      </c>
      <c r="I31" s="214" t="str">
        <f t="array" aca="1" ref="I31" ca="1">IF(OR(ISBLANK(I30),I30="N/A"),"",IF(ISERROR(INDEX(INDIRECT(AW30), MATCH(TRUE, EXACT(I30, INDIRECT(AE30)), 0))),0,INDEX(INDIRECT(AW30), MATCH(TRUE, EXACT(I30, INDIRECT(AE30)), 0))))</f>
        <v/>
      </c>
      <c r="J31" s="214" t="str">
        <f t="array" aca="1" ref="J31" ca="1">IF(OR(ISBLANK(J30),J30="N/A"),"",IF(ISERROR(INDEX(INDIRECT(AX30), MATCH(TRUE, EXACT(J30, INDIRECT(AF30)), 0))),0,INDEX(INDIRECT(AX30), MATCH(TRUE, EXACT(J30, INDIRECT(AF30)), 0))))</f>
        <v/>
      </c>
      <c r="K31" s="214" t="str">
        <f t="array" aca="1" ref="K31" ca="1">IF(OR(ISBLANK(K30),K30="N/A"),"",IF(ISERROR(INDEX(INDIRECT(AY30), MATCH(TRUE, EXACT(K30, INDIRECT(AG30)), 0))),0,INDEX(INDIRECT(AY30), MATCH(TRUE, EXACT(K30, INDIRECT(AG30)), 0))))</f>
        <v/>
      </c>
      <c r="L31" s="214" t="str">
        <f t="array" aca="1" ref="L31" ca="1">IF(OR(ISBLANK(L30),L30="N/A"),"",IF(ISERROR(INDEX(INDIRECT(AZ30), MATCH(TRUE, EXACT(L30, INDIRECT(AH30)), 0))),0,INDEX(INDIRECT(AZ30), MATCH(TRUE, EXACT(L30, INDIRECT(AH30)), 0))))</f>
        <v/>
      </c>
      <c r="M31" s="214" t="str">
        <f t="array" aca="1" ref="M31" ca="1">IF(OR(ISBLANK(M30),M30="N/A"),"",IF(ISERROR(INDEX(INDIRECT(BA30), MATCH(TRUE, EXACT(M30, INDIRECT(AI30)), 0))),0,INDEX(INDIRECT(BA30), MATCH(TRUE, EXACT(M30, INDIRECT(AI30)), 0))))</f>
        <v/>
      </c>
      <c r="N31" s="214" t="str">
        <f t="array" aca="1" ref="N31" ca="1">IF(OR(ISBLANK(N30),N30="N/A"),"",IF(ISERROR(INDEX(INDIRECT(BB30), MATCH(TRUE, EXACT(N30, INDIRECT(AJ30)), 0))),0,INDEX(INDIRECT(BB30), MATCH(TRUE, EXACT(N30, INDIRECT(AJ30)), 0))))</f>
        <v/>
      </c>
      <c r="O31" s="214" t="str">
        <f t="array" aca="1" ref="O31" ca="1">IF(OR(ISBLANK(O30),O30="N/A"),"",IF(ISERROR(INDEX(INDIRECT(BC30), MATCH(TRUE, EXACT(O30, INDIRECT(AK30)), 0))),0,INDEX(INDIRECT(BC30), MATCH(TRUE, EXACT(O30, INDIRECT(AK30)), 0))))</f>
        <v/>
      </c>
      <c r="P31" s="215" t="str">
        <f t="array" aca="1" ref="P31" ca="1">IF(OR(ISBLANK(P30),P30="N/A"),"",IF(ISERROR(INDEX(INDIRECT(BD30), MATCH(TRUE, EXACT(P30, INDIRECT(AL30)), 0))),0,INDEX(INDIRECT(BD30), MATCH(TRUE, EXACT(P30, INDIRECT(AL30)), 0))))</f>
        <v/>
      </c>
      <c r="Q31" s="314" t="str">
        <f>IF(D29="valid acro",SUM(H31:P31),IF(D29="select an acro type","select type first","correct error(s)"))</f>
        <v>correct error(s)</v>
      </c>
      <c r="R31" s="316" t="str">
        <f>IF(D29="valid acro",Q31+0.5,IF(D29="select an acro type","select type first","correct error(s)"))</f>
        <v>correct error(s)</v>
      </c>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CP31" s="13"/>
      <c r="CQ31" s="13"/>
      <c r="CR31" s="13"/>
      <c r="CS31" s="13"/>
      <c r="CT31" s="13"/>
      <c r="CU31" s="13"/>
      <c r="CV31" s="13"/>
      <c r="CW31" s="13"/>
      <c r="CX31" s="13"/>
      <c r="CY31" s="13"/>
      <c r="CZ31" s="13"/>
      <c r="DA31" s="13"/>
      <c r="DB31" s="13"/>
      <c r="DC31" s="13"/>
      <c r="DD31" s="13"/>
      <c r="DE31" s="13"/>
      <c r="DF31" s="13"/>
      <c r="DG31" s="13"/>
      <c r="DH31" s="13"/>
      <c r="DI31" s="13"/>
      <c r="DJ31" s="13"/>
      <c r="DK31" s="29"/>
      <c r="DL31" s="29"/>
      <c r="DM31" s="29"/>
      <c r="DN31" s="29"/>
      <c r="DO31" s="29"/>
      <c r="DP31" s="263"/>
    </row>
    <row r="32" spans="2:139" ht="33" customHeight="1" thickBot="1" x14ac:dyDescent="0.4">
      <c r="B32" s="308"/>
      <c r="C32" s="311"/>
      <c r="D32" s="302"/>
      <c r="E32" s="299"/>
      <c r="F32" s="302"/>
      <c r="G32" s="164" t="s">
        <v>146</v>
      </c>
      <c r="H32" s="156" t="str">
        <f t="array" aca="1" ref="H32" ca="1">IF(OR(ISBLANK(H30),H30="N/A"),"",IF(ISERROR(INDEX(INDIRECT(AM30), MATCH(TRUE, EXACT(H30, INDIRECT(AD30)), 0))),"",INDEX(INDIRECT(AM30), MATCH(TRUE, EXACT(H30, INDIRECT(AD30)), 0))))</f>
        <v/>
      </c>
      <c r="I32" s="157" t="str">
        <f t="array" aca="1" ref="I32" ca="1">IF(OR(ISBLANK(I30),I30="N/A"),"",IF(ISERROR(INDEX(INDIRECT(AN30), MATCH(TRUE, EXACT(I30, INDIRECT(AE30)), 0))),"",INDEX(INDIRECT(AN30), MATCH(TRUE, EXACT(I30, INDIRECT(AE30)), 0))))</f>
        <v/>
      </c>
      <c r="J32" s="157" t="str">
        <f t="array" aca="1" ref="J32" ca="1">IF(OR(ISBLANK(J30),J30="N/A"),"",IF(ISERROR(INDEX(INDIRECT(AO30), MATCH(TRUE, EXACT(J30, INDIRECT(AF30)), 0))),"",INDEX(INDIRECT(AO30), MATCH(TRUE, EXACT(J30, INDIRECT(AF30)), 0))))</f>
        <v/>
      </c>
      <c r="K32" s="157" t="str">
        <f t="array" aca="1" ref="K32" ca="1">IF(OR(ISBLANK(K30),K30="N/A"),"",IF(ISERROR(INDEX(INDIRECT(AP30), MATCH(TRUE, EXACT(K30, INDIRECT(AG30)), 0))),"",INDEX(INDIRECT(AP30), MATCH(TRUE, EXACT(K30, INDIRECT(AG30)), 0))))</f>
        <v/>
      </c>
      <c r="L32" s="157" t="str">
        <f t="array" aca="1" ref="L32" ca="1">IF(OR(ISBLANK(L30),L30="N/A"),"",IF(ISERROR(INDEX(INDIRECT(AQ30), MATCH(TRUE, EXACT(L30, INDIRECT(AH30)), 0))),"",INDEX(INDIRECT(AQ30), MATCH(TRUE, EXACT(L30, INDIRECT(AH30)), 0))))</f>
        <v/>
      </c>
      <c r="M32" s="157" t="str">
        <f t="array" aca="1" ref="M32" ca="1">IF(OR(ISBLANK(M30),M30="N/A"),"",IF(ISERROR(INDEX(INDIRECT(AR30), MATCH(TRUE, EXACT(M30, INDIRECT(AI30)), 0))),"",INDEX(INDIRECT(AR30), MATCH(TRUE, EXACT(M30, INDIRECT(AI30)), 0))))</f>
        <v/>
      </c>
      <c r="N32" s="157" t="str">
        <f t="array" aca="1" ref="N32" ca="1">IF(OR(ISBLANK(N30),N30="N/A"),"",IF(ISERROR(INDEX(INDIRECT(AS30), MATCH(TRUE, EXACT(N30, INDIRECT(AJ30)), 0))),"",INDEX(INDIRECT(AS30), MATCH(TRUE, EXACT(N30, INDIRECT(AJ30)), 0))))</f>
        <v/>
      </c>
      <c r="O32" s="157" t="str">
        <f t="array" aca="1" ref="O32" ca="1">IF(OR(ISBLANK(O30),O30="N/A"),"",IF(ISERROR(INDEX(INDIRECT(AT30), MATCH(TRUE, EXACT(O30, INDIRECT(AK30)), 0))),"",INDEX(INDIRECT(AT30), MATCH(TRUE, EXACT(O30, INDIRECT(AK30)), 0))))</f>
        <v/>
      </c>
      <c r="P32" s="158" t="str">
        <f t="array" aca="1" ref="P32" ca="1">IF(OR(ISBLANK(P30),P30="N/A"),"",IF(ISERROR(INDEX(INDIRECT(AU30), MATCH(TRUE, EXACT(P30, INDIRECT(AL30)), 0))),"",INDEX(INDIRECT(AU30), MATCH(TRUE, EXACT(P30, INDIRECT(AL30)), 0))))</f>
        <v/>
      </c>
      <c r="Q32" s="315"/>
      <c r="R32" s="317"/>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CP32" s="13"/>
      <c r="CQ32" s="13"/>
      <c r="CR32" s="13"/>
      <c r="CS32" s="13"/>
      <c r="CT32" s="13"/>
      <c r="CU32" s="13"/>
      <c r="CV32" s="13"/>
      <c r="CW32" s="13"/>
      <c r="CX32" s="13"/>
      <c r="CY32" s="13"/>
      <c r="CZ32" s="13"/>
      <c r="DA32" s="13"/>
      <c r="DB32" s="13"/>
      <c r="DC32" s="13"/>
      <c r="DD32" s="13"/>
      <c r="DE32" s="13"/>
      <c r="DF32" s="13"/>
      <c r="DG32" s="13"/>
      <c r="DH32" s="13"/>
      <c r="DI32" s="13"/>
      <c r="DJ32" s="13"/>
      <c r="DK32" s="29"/>
      <c r="DL32" s="29"/>
      <c r="DM32" s="29"/>
      <c r="DN32" s="29"/>
      <c r="DO32" s="29"/>
      <c r="DP32" s="263"/>
    </row>
    <row r="33" spans="3:120" ht="15.75" customHeight="1" x14ac:dyDescent="0.35">
      <c r="C33" s="142" t="s">
        <v>147</v>
      </c>
      <c r="H33" s="15"/>
      <c r="I33" s="15"/>
      <c r="J33" s="15"/>
      <c r="K33" s="15"/>
      <c r="L33" s="16"/>
      <c r="M33" s="15"/>
      <c r="N33" s="15"/>
      <c r="O33" s="15"/>
      <c r="P33" s="15"/>
      <c r="Q33" s="17"/>
      <c r="R33" s="17"/>
      <c r="CP33" s="13"/>
      <c r="CQ33" s="13"/>
      <c r="CR33" s="13"/>
      <c r="CS33" s="13"/>
      <c r="CT33" s="13"/>
      <c r="CU33" s="13"/>
      <c r="CV33" s="13"/>
      <c r="CW33" s="13"/>
      <c r="CX33" s="13"/>
      <c r="CY33" s="13"/>
      <c r="CZ33" s="13"/>
      <c r="DA33" s="13"/>
      <c r="DB33" s="13"/>
      <c r="DC33" s="13"/>
      <c r="DD33" s="13"/>
      <c r="DE33" s="13"/>
      <c r="DF33" s="13"/>
      <c r="DG33" s="13"/>
      <c r="DH33" s="13"/>
      <c r="DI33" s="13"/>
      <c r="DJ33" s="13"/>
      <c r="DK33" s="29"/>
      <c r="DL33" s="29"/>
      <c r="DM33" s="29"/>
      <c r="DN33" s="29"/>
      <c r="DO33" s="29"/>
      <c r="DP33" s="263"/>
    </row>
    <row r="34" spans="3:120" ht="15.5" x14ac:dyDescent="0.35">
      <c r="C34" s="142" t="s">
        <v>148</v>
      </c>
      <c r="H34" s="15"/>
      <c r="I34" s="15"/>
      <c r="J34" s="15"/>
      <c r="K34" s="15"/>
      <c r="L34" s="16"/>
      <c r="M34" s="15"/>
      <c r="N34" s="15"/>
      <c r="O34" s="15"/>
      <c r="P34" s="15"/>
      <c r="Q34" s="17"/>
      <c r="R34" s="17"/>
      <c r="CP34" s="13"/>
      <c r="CQ34" s="13"/>
      <c r="CR34" s="13"/>
      <c r="CS34" s="13"/>
      <c r="CT34" s="13"/>
      <c r="CU34" s="13"/>
      <c r="CV34" s="13"/>
      <c r="CW34" s="13"/>
      <c r="CX34" s="13"/>
      <c r="CY34" s="13"/>
      <c r="CZ34" s="13"/>
      <c r="DA34" s="13"/>
      <c r="DB34" s="13"/>
      <c r="DC34" s="13"/>
      <c r="DD34" s="13"/>
      <c r="DE34" s="13"/>
      <c r="DF34" s="13"/>
      <c r="DG34" s="13"/>
      <c r="DH34" s="13"/>
      <c r="DI34" s="13"/>
      <c r="DJ34" s="13"/>
      <c r="DK34" s="29"/>
      <c r="DL34" s="29"/>
      <c r="DM34" s="29"/>
      <c r="DN34" s="29"/>
      <c r="DO34" s="29"/>
      <c r="DP34" s="263"/>
    </row>
    <row r="35" spans="3:120" ht="15.5" x14ac:dyDescent="0.35">
      <c r="C35" s="142" t="s">
        <v>149</v>
      </c>
      <c r="H35" s="15"/>
      <c r="I35" s="15"/>
      <c r="J35" s="15"/>
      <c r="K35" s="15"/>
      <c r="L35" s="16"/>
      <c r="M35" s="15"/>
      <c r="N35" s="15"/>
      <c r="O35" s="15"/>
      <c r="P35" s="15"/>
      <c r="Q35" s="17"/>
      <c r="R35" s="17"/>
      <c r="CP35" s="13"/>
      <c r="CQ35" s="13"/>
      <c r="CR35" s="13"/>
      <c r="CS35" s="13"/>
      <c r="CT35" s="13"/>
      <c r="CU35" s="13"/>
      <c r="CV35" s="13"/>
      <c r="CW35" s="13"/>
      <c r="CX35" s="13"/>
      <c r="CY35" s="13"/>
      <c r="CZ35" s="13"/>
      <c r="DA35" s="13"/>
      <c r="DB35" s="13"/>
      <c r="DC35" s="13"/>
      <c r="DD35" s="13"/>
      <c r="DE35" s="13"/>
      <c r="DF35" s="13"/>
      <c r="DG35" s="13"/>
      <c r="DH35" s="13"/>
      <c r="DI35" s="13"/>
      <c r="DJ35" s="13"/>
      <c r="DK35" s="29"/>
      <c r="DL35" s="29"/>
      <c r="DM35" s="29"/>
      <c r="DN35" s="29"/>
      <c r="DO35" s="29"/>
      <c r="DP35" s="263"/>
    </row>
    <row r="36" spans="3:120" ht="15.5" x14ac:dyDescent="0.35">
      <c r="C36" s="142" t="s">
        <v>150</v>
      </c>
      <c r="H36" s="15"/>
      <c r="I36" s="15"/>
      <c r="J36" s="15"/>
      <c r="K36" s="15"/>
      <c r="L36" s="16"/>
      <c r="M36" s="15"/>
      <c r="N36" s="15"/>
      <c r="O36" s="15"/>
      <c r="P36" s="15"/>
      <c r="Q36" s="17"/>
      <c r="R36" s="17"/>
      <c r="CP36" s="13"/>
      <c r="CQ36" s="13"/>
      <c r="CR36" s="13"/>
      <c r="CS36" s="13"/>
      <c r="CT36" s="13"/>
      <c r="CU36" s="13"/>
      <c r="CV36" s="13"/>
      <c r="CW36" s="13"/>
      <c r="CX36" s="13"/>
      <c r="CY36" s="13"/>
      <c r="CZ36" s="13"/>
      <c r="DA36" s="13"/>
      <c r="DB36" s="13"/>
      <c r="DC36" s="13"/>
      <c r="DD36" s="13"/>
      <c r="DE36" s="13"/>
      <c r="DF36" s="13"/>
      <c r="DG36" s="13"/>
      <c r="DH36" s="13"/>
      <c r="DI36" s="13"/>
      <c r="DJ36" s="13"/>
      <c r="DK36" s="29"/>
      <c r="DL36" s="29"/>
      <c r="DM36" s="29"/>
      <c r="DN36" s="29"/>
      <c r="DO36" s="29"/>
      <c r="DP36" s="263"/>
    </row>
    <row r="37" spans="3:120" ht="15.75" customHeight="1" x14ac:dyDescent="0.35">
      <c r="C37" s="142" t="s">
        <v>151</v>
      </c>
      <c r="H37" s="15"/>
      <c r="I37" s="15"/>
      <c r="J37" s="15"/>
      <c r="K37" s="15"/>
      <c r="L37" s="16"/>
      <c r="M37" s="15"/>
      <c r="N37" s="15"/>
      <c r="O37" s="15"/>
      <c r="P37" s="15"/>
      <c r="Q37" s="17"/>
      <c r="R37" s="17"/>
      <c r="CP37" s="13"/>
      <c r="CQ37" s="13"/>
      <c r="CR37" s="13"/>
      <c r="CS37" s="13"/>
      <c r="CT37" s="13"/>
      <c r="CU37" s="13"/>
      <c r="CV37" s="13"/>
      <c r="CW37" s="13"/>
      <c r="CX37" s="13"/>
      <c r="CY37" s="13"/>
      <c r="CZ37" s="13"/>
      <c r="DA37" s="13"/>
      <c r="DB37" s="13"/>
      <c r="DC37" s="13"/>
      <c r="DD37" s="13"/>
      <c r="DE37" s="13"/>
      <c r="DF37" s="13"/>
      <c r="DG37" s="13"/>
      <c r="DH37" s="13"/>
      <c r="DI37" s="13"/>
      <c r="DJ37" s="13"/>
      <c r="DK37" s="29"/>
      <c r="DL37" s="29"/>
      <c r="DM37" s="29"/>
      <c r="DN37" s="29"/>
      <c r="DO37" s="29"/>
      <c r="DP37" s="263"/>
    </row>
    <row r="38" spans="3:120" ht="15.5" x14ac:dyDescent="0.35">
      <c r="H38" s="15"/>
      <c r="I38" s="15"/>
      <c r="J38" s="15"/>
      <c r="K38" s="15"/>
      <c r="L38" s="16"/>
      <c r="M38" s="15"/>
      <c r="N38" s="15"/>
      <c r="O38" s="15"/>
      <c r="P38" s="15"/>
      <c r="Q38" s="17"/>
      <c r="R38" s="17"/>
      <c r="CP38" s="13"/>
      <c r="CQ38" s="13"/>
      <c r="CR38" s="13"/>
      <c r="CS38" s="13"/>
      <c r="CT38" s="13"/>
      <c r="CU38" s="13"/>
      <c r="CV38" s="13"/>
      <c r="CW38" s="13"/>
      <c r="CX38" s="13"/>
      <c r="CY38" s="13"/>
      <c r="CZ38" s="13"/>
      <c r="DA38" s="13"/>
      <c r="DB38" s="13"/>
      <c r="DC38" s="13"/>
      <c r="DD38" s="13"/>
      <c r="DE38" s="13"/>
      <c r="DF38" s="13"/>
      <c r="DG38" s="13"/>
      <c r="DH38" s="13"/>
      <c r="DI38" s="13"/>
      <c r="DJ38" s="13"/>
      <c r="DK38" s="29"/>
      <c r="DL38" s="29"/>
      <c r="DM38" s="29"/>
      <c r="DN38" s="29"/>
      <c r="DO38" s="29"/>
      <c r="DP38" s="263"/>
    </row>
    <row r="39" spans="3:120" ht="15.5" x14ac:dyDescent="0.35">
      <c r="H39" s="15"/>
      <c r="I39" s="15"/>
      <c r="J39" s="15"/>
      <c r="K39" s="15"/>
      <c r="L39" s="16"/>
      <c r="M39" s="15"/>
      <c r="N39" s="15"/>
      <c r="O39" s="15"/>
      <c r="P39" s="15"/>
      <c r="Q39" s="17"/>
      <c r="R39" s="17"/>
      <c r="CP39" s="13"/>
      <c r="CQ39" s="13"/>
      <c r="CR39" s="13"/>
      <c r="CS39" s="13"/>
      <c r="CT39" s="13"/>
      <c r="CU39" s="13"/>
      <c r="CV39" s="13"/>
      <c r="CW39" s="13"/>
      <c r="CX39" s="13"/>
      <c r="CY39" s="13"/>
      <c r="CZ39" s="13"/>
      <c r="DA39" s="13"/>
      <c r="DB39" s="13"/>
      <c r="DC39" s="13"/>
      <c r="DD39" s="13"/>
      <c r="DE39" s="13"/>
      <c r="DF39" s="13"/>
      <c r="DG39" s="13"/>
      <c r="DH39" s="13"/>
      <c r="DI39" s="13"/>
      <c r="DJ39" s="13"/>
      <c r="DK39" s="29"/>
      <c r="DL39" s="29"/>
      <c r="DM39" s="29"/>
      <c r="DN39" s="29"/>
      <c r="DO39" s="29"/>
      <c r="DP39" s="263"/>
    </row>
    <row r="40" spans="3:120" ht="15.5" x14ac:dyDescent="0.35">
      <c r="H40" s="15"/>
      <c r="I40" s="15"/>
      <c r="J40" s="15"/>
      <c r="K40" s="15"/>
      <c r="L40" s="16"/>
      <c r="M40" s="15"/>
      <c r="N40" s="15"/>
      <c r="O40" s="15"/>
      <c r="P40" s="15"/>
      <c r="Q40" s="17"/>
      <c r="R40" s="17"/>
      <c r="CP40" s="13"/>
      <c r="CQ40" s="13"/>
      <c r="CR40" s="13"/>
      <c r="CS40" s="13"/>
      <c r="CT40" s="13"/>
      <c r="CU40" s="13"/>
      <c r="CV40" s="13"/>
      <c r="CW40" s="13"/>
      <c r="CX40" s="13"/>
      <c r="CY40" s="13"/>
      <c r="CZ40" s="13"/>
      <c r="DA40" s="13"/>
      <c r="DB40" s="13"/>
      <c r="DC40" s="13"/>
      <c r="DD40" s="13"/>
      <c r="DE40" s="13"/>
      <c r="DF40" s="13"/>
      <c r="DG40" s="13"/>
      <c r="DH40" s="13"/>
      <c r="DI40" s="13"/>
      <c r="DJ40" s="13"/>
      <c r="DK40" s="29"/>
      <c r="DL40" s="29"/>
      <c r="DM40" s="29"/>
      <c r="DN40" s="29"/>
      <c r="DO40" s="29"/>
      <c r="DP40" s="263"/>
    </row>
    <row r="41" spans="3:120" ht="15.75" customHeight="1" x14ac:dyDescent="0.35">
      <c r="H41" s="15"/>
      <c r="I41" s="15"/>
      <c r="J41" s="15"/>
      <c r="K41" s="15"/>
      <c r="L41" s="16"/>
      <c r="M41" s="15"/>
      <c r="N41" s="15"/>
      <c r="O41" s="15"/>
      <c r="P41" s="15"/>
      <c r="Q41" s="17"/>
      <c r="R41" s="17"/>
      <c r="CP41" s="13"/>
      <c r="CQ41" s="13"/>
      <c r="CR41" s="13"/>
      <c r="CS41" s="13"/>
      <c r="CT41" s="13"/>
      <c r="CU41" s="13"/>
      <c r="CV41" s="13"/>
      <c r="CW41" s="13"/>
      <c r="CX41" s="13"/>
      <c r="CY41" s="13"/>
      <c r="CZ41" s="13"/>
      <c r="DA41" s="13"/>
      <c r="DB41" s="13"/>
      <c r="DC41" s="13"/>
      <c r="DD41" s="13"/>
      <c r="DE41" s="13"/>
      <c r="DF41" s="13"/>
      <c r="DG41" s="13"/>
      <c r="DH41" s="13"/>
      <c r="DI41" s="13"/>
      <c r="DJ41" s="13"/>
      <c r="DK41" s="29"/>
      <c r="DL41" s="29"/>
      <c r="DM41" s="29"/>
      <c r="DN41" s="29"/>
      <c r="DO41" s="29"/>
      <c r="DP41" s="263"/>
    </row>
    <row r="42" spans="3:120" ht="15.5" x14ac:dyDescent="0.35">
      <c r="H42" s="15"/>
      <c r="I42" s="15"/>
      <c r="J42" s="15"/>
      <c r="K42" s="15"/>
      <c r="L42" s="16"/>
      <c r="M42" s="15"/>
      <c r="N42" s="15"/>
      <c r="O42" s="15"/>
      <c r="P42" s="15"/>
      <c r="Q42" s="17"/>
      <c r="R42" s="17"/>
      <c r="CP42" s="13"/>
      <c r="CQ42" s="13"/>
      <c r="CR42" s="13"/>
      <c r="CS42" s="13"/>
      <c r="CT42" s="13"/>
      <c r="CU42" s="13"/>
      <c r="CV42" s="13"/>
      <c r="CW42" s="13"/>
      <c r="CX42" s="13"/>
      <c r="CY42" s="13"/>
      <c r="CZ42" s="13"/>
      <c r="DA42" s="13"/>
      <c r="DB42" s="13"/>
      <c r="DC42" s="13"/>
      <c r="DD42" s="13"/>
      <c r="DE42" s="13"/>
      <c r="DF42" s="13"/>
      <c r="DG42" s="13"/>
      <c r="DH42" s="13"/>
      <c r="DI42" s="13"/>
      <c r="DJ42" s="13"/>
      <c r="DK42" s="29"/>
      <c r="DL42" s="29"/>
      <c r="DM42" s="29"/>
      <c r="DN42" s="29"/>
      <c r="DO42" s="29"/>
      <c r="DP42" s="263"/>
    </row>
    <row r="43" spans="3:120" ht="15.5" x14ac:dyDescent="0.35">
      <c r="H43" s="15"/>
      <c r="I43" s="15"/>
      <c r="J43" s="15"/>
      <c r="K43" s="15"/>
      <c r="L43" s="16"/>
      <c r="M43" s="15"/>
      <c r="N43" s="15"/>
      <c r="O43" s="15"/>
      <c r="P43" s="15"/>
      <c r="Q43" s="17"/>
      <c r="R43" s="17"/>
      <c r="CP43" s="13"/>
      <c r="CQ43" s="13"/>
      <c r="CR43" s="13"/>
      <c r="CS43" s="13"/>
      <c r="CT43" s="13"/>
      <c r="CU43" s="13"/>
      <c r="CV43" s="13"/>
      <c r="CW43" s="13"/>
      <c r="CX43" s="13"/>
      <c r="CY43" s="13"/>
      <c r="CZ43" s="13"/>
      <c r="DA43" s="13"/>
      <c r="DB43" s="13"/>
      <c r="DC43" s="13"/>
      <c r="DD43" s="13"/>
      <c r="DE43" s="13"/>
      <c r="DF43" s="13"/>
      <c r="DG43" s="13"/>
      <c r="DH43" s="13"/>
      <c r="DI43" s="13"/>
      <c r="DJ43" s="13"/>
      <c r="DK43" s="29"/>
      <c r="DL43" s="29"/>
      <c r="DM43" s="29"/>
      <c r="DN43" s="29"/>
      <c r="DO43" s="29"/>
      <c r="DP43" s="263"/>
    </row>
    <row r="44" spans="3:120" ht="15.5" x14ac:dyDescent="0.35">
      <c r="H44" s="15"/>
      <c r="I44" s="15"/>
      <c r="J44" s="15"/>
      <c r="K44" s="15"/>
      <c r="L44" s="16"/>
      <c r="M44" s="15"/>
      <c r="N44" s="15"/>
      <c r="O44" s="15"/>
      <c r="P44" s="15"/>
      <c r="Q44" s="17"/>
      <c r="R44" s="17"/>
      <c r="CP44" s="13"/>
      <c r="CQ44" s="13"/>
      <c r="CR44" s="13"/>
      <c r="CS44" s="13"/>
      <c r="CT44" s="13"/>
      <c r="CU44" s="13"/>
      <c r="CV44" s="13"/>
      <c r="CW44" s="13"/>
      <c r="CX44" s="13"/>
      <c r="CY44" s="13"/>
      <c r="CZ44" s="13"/>
      <c r="DA44" s="13"/>
      <c r="DB44" s="13"/>
      <c r="DC44" s="13"/>
      <c r="DD44" s="13"/>
      <c r="DE44" s="13"/>
      <c r="DF44" s="13"/>
      <c r="DG44" s="13"/>
      <c r="DH44" s="13"/>
      <c r="DI44" s="13"/>
      <c r="DJ44" s="13"/>
      <c r="DK44" s="29"/>
      <c r="DL44" s="29"/>
      <c r="DM44" s="29"/>
      <c r="DN44" s="29"/>
      <c r="DO44" s="29"/>
      <c r="DP44" s="263"/>
    </row>
    <row r="45" spans="3:120" ht="15.75" customHeight="1" x14ac:dyDescent="0.35">
      <c r="H45" s="15"/>
      <c r="I45" s="15"/>
      <c r="J45" s="15"/>
      <c r="K45" s="15"/>
      <c r="L45" s="16"/>
      <c r="M45" s="15"/>
      <c r="N45" s="15"/>
      <c r="O45" s="15"/>
      <c r="P45" s="15"/>
      <c r="Q45" s="17"/>
      <c r="R45" s="17"/>
      <c r="CP45" s="13"/>
      <c r="CQ45" s="13"/>
      <c r="CR45" s="13"/>
      <c r="CS45" s="13"/>
      <c r="CT45" s="13"/>
      <c r="CU45" s="13"/>
      <c r="CV45" s="13"/>
      <c r="CW45" s="13"/>
      <c r="CX45" s="13"/>
      <c r="CY45" s="13"/>
      <c r="CZ45" s="13"/>
      <c r="DA45" s="13"/>
      <c r="DB45" s="13"/>
      <c r="DC45" s="13"/>
      <c r="DD45" s="13"/>
      <c r="DE45" s="13"/>
      <c r="DF45" s="13"/>
      <c r="DG45" s="13"/>
      <c r="DH45" s="13"/>
      <c r="DI45" s="13"/>
      <c r="DJ45" s="13"/>
      <c r="DK45" s="29"/>
      <c r="DL45" s="29"/>
      <c r="DM45" s="29"/>
      <c r="DN45" s="29"/>
      <c r="DO45" s="29"/>
      <c r="DP45" s="263"/>
    </row>
    <row r="46" spans="3:120" ht="15.5" x14ac:dyDescent="0.35">
      <c r="H46" s="15"/>
      <c r="I46" s="15"/>
      <c r="J46" s="15"/>
      <c r="K46" s="15"/>
      <c r="L46" s="16"/>
      <c r="M46" s="15"/>
      <c r="N46" s="15"/>
      <c r="O46" s="15"/>
      <c r="P46" s="15"/>
      <c r="Q46" s="17"/>
      <c r="R46" s="17"/>
      <c r="CP46" s="13"/>
      <c r="CQ46" s="13"/>
      <c r="CR46" s="13"/>
      <c r="CS46" s="13"/>
      <c r="CT46" s="13"/>
      <c r="CU46" s="13"/>
      <c r="CV46" s="13"/>
      <c r="CW46" s="13"/>
      <c r="CX46" s="13"/>
      <c r="CY46" s="13"/>
      <c r="CZ46" s="13"/>
      <c r="DA46" s="13"/>
      <c r="DB46" s="13"/>
      <c r="DC46" s="13"/>
      <c r="DD46" s="13"/>
      <c r="DE46" s="13"/>
      <c r="DF46" s="13"/>
      <c r="DG46" s="13"/>
      <c r="DH46" s="13"/>
      <c r="DI46" s="13"/>
      <c r="DJ46" s="13"/>
      <c r="DK46" s="29"/>
      <c r="DL46" s="29"/>
      <c r="DM46" s="29"/>
      <c r="DN46" s="29"/>
      <c r="DO46" s="29"/>
      <c r="DP46" s="263"/>
    </row>
    <row r="47" spans="3:120" ht="15.5" x14ac:dyDescent="0.35">
      <c r="H47" s="15"/>
      <c r="I47" s="15"/>
      <c r="J47" s="15"/>
      <c r="K47" s="15"/>
      <c r="L47" s="16"/>
      <c r="M47" s="15"/>
      <c r="N47" s="15"/>
      <c r="O47" s="15"/>
      <c r="P47" s="15"/>
      <c r="Q47" s="17"/>
      <c r="R47" s="17"/>
      <c r="CP47" s="13"/>
      <c r="CQ47" s="13"/>
      <c r="CR47" s="13"/>
      <c r="CS47" s="13"/>
      <c r="CT47" s="13"/>
      <c r="CU47" s="13"/>
      <c r="CV47" s="13"/>
      <c r="CW47" s="13"/>
      <c r="CX47" s="13"/>
      <c r="CY47" s="13"/>
      <c r="CZ47" s="13"/>
      <c r="DA47" s="13"/>
      <c r="DB47" s="13"/>
      <c r="DC47" s="13"/>
      <c r="DD47" s="13"/>
      <c r="DE47" s="13"/>
      <c r="DF47" s="13"/>
      <c r="DG47" s="13"/>
      <c r="DH47" s="13"/>
      <c r="DI47" s="13"/>
      <c r="DJ47" s="13"/>
      <c r="DK47" s="29"/>
      <c r="DL47" s="29"/>
      <c r="DM47" s="29"/>
      <c r="DN47" s="29"/>
      <c r="DO47" s="29"/>
      <c r="DP47" s="263"/>
    </row>
    <row r="48" spans="3:120" ht="15.5" x14ac:dyDescent="0.35">
      <c r="H48" s="15"/>
      <c r="I48" s="15"/>
      <c r="J48" s="15"/>
      <c r="K48" s="15"/>
      <c r="L48" s="16"/>
      <c r="M48" s="15"/>
      <c r="N48" s="15"/>
      <c r="O48" s="15"/>
      <c r="P48" s="15"/>
      <c r="Q48" s="17"/>
      <c r="R48" s="17"/>
      <c r="CP48" s="13"/>
      <c r="CQ48" s="13"/>
      <c r="CR48" s="13"/>
      <c r="CS48" s="13"/>
      <c r="CT48" s="13"/>
      <c r="CU48" s="13"/>
      <c r="CV48" s="13"/>
      <c r="CW48" s="13"/>
      <c r="CX48" s="13"/>
      <c r="CY48" s="13"/>
      <c r="CZ48" s="13"/>
      <c r="DA48" s="13"/>
      <c r="DB48" s="13"/>
      <c r="DC48" s="13"/>
      <c r="DD48" s="13"/>
      <c r="DE48" s="13"/>
      <c r="DF48" s="13"/>
      <c r="DG48" s="13"/>
      <c r="DH48" s="13"/>
      <c r="DI48" s="13"/>
      <c r="DJ48" s="13"/>
      <c r="DK48" s="29"/>
      <c r="DL48" s="29"/>
      <c r="DM48" s="29"/>
      <c r="DN48" s="29"/>
      <c r="DO48" s="29"/>
      <c r="DP48" s="263"/>
    </row>
    <row r="49" spans="8:120" ht="15.75" customHeight="1" x14ac:dyDescent="0.35">
      <c r="H49" s="15"/>
      <c r="I49" s="15"/>
      <c r="J49" s="15"/>
      <c r="K49" s="15"/>
      <c r="L49" s="16"/>
      <c r="M49" s="15"/>
      <c r="N49" s="15"/>
      <c r="O49" s="15"/>
      <c r="P49" s="15"/>
      <c r="Q49" s="17"/>
      <c r="R49" s="17"/>
      <c r="CP49" s="13"/>
      <c r="CQ49" s="13"/>
      <c r="CR49" s="13"/>
      <c r="CS49" s="13"/>
      <c r="CT49" s="13"/>
      <c r="CU49" s="13"/>
      <c r="CV49" s="13"/>
      <c r="CW49" s="13"/>
      <c r="CX49" s="13"/>
      <c r="CY49" s="13"/>
      <c r="CZ49" s="13"/>
      <c r="DA49" s="13"/>
      <c r="DB49" s="13"/>
      <c r="DC49" s="13"/>
      <c r="DD49" s="13"/>
      <c r="DE49" s="13"/>
      <c r="DF49" s="13"/>
      <c r="DG49" s="13"/>
      <c r="DH49" s="13"/>
      <c r="DI49" s="13"/>
      <c r="DJ49" s="13"/>
      <c r="DK49" s="29"/>
      <c r="DL49" s="29"/>
      <c r="DM49" s="29"/>
      <c r="DN49" s="29"/>
      <c r="DO49" s="29"/>
      <c r="DP49" s="263"/>
    </row>
    <row r="50" spans="8:120" ht="15.75" customHeight="1" x14ac:dyDescent="0.35">
      <c r="H50" s="15"/>
      <c r="I50" s="15"/>
      <c r="J50" s="15"/>
      <c r="K50" s="15"/>
      <c r="L50" s="16"/>
      <c r="M50" s="15"/>
      <c r="N50" s="15"/>
      <c r="O50" s="15"/>
      <c r="P50" s="15"/>
      <c r="Q50" s="17"/>
      <c r="R50" s="17"/>
      <c r="CP50" s="13"/>
      <c r="CQ50" s="13"/>
      <c r="CR50" s="13"/>
      <c r="CS50" s="13"/>
      <c r="CT50" s="13"/>
      <c r="CU50" s="13"/>
      <c r="CV50" s="13"/>
      <c r="CW50" s="13"/>
      <c r="CX50" s="13"/>
      <c r="CY50" s="13"/>
      <c r="CZ50" s="13"/>
      <c r="DA50" s="13"/>
      <c r="DB50" s="13"/>
      <c r="DC50" s="13"/>
      <c r="DD50" s="13"/>
      <c r="DE50" s="13"/>
      <c r="DF50" s="13"/>
      <c r="DG50" s="13"/>
      <c r="DH50" s="13"/>
      <c r="DI50" s="13"/>
      <c r="DJ50" s="13"/>
      <c r="DK50" s="29"/>
      <c r="DL50" s="29"/>
      <c r="DM50" s="29"/>
      <c r="DN50" s="29"/>
      <c r="DO50" s="29"/>
      <c r="DP50" s="263"/>
    </row>
    <row r="51" spans="8:120" ht="15.75" customHeight="1" x14ac:dyDescent="0.35">
      <c r="H51" s="15"/>
      <c r="I51" s="15"/>
      <c r="J51" s="15"/>
      <c r="K51" s="15"/>
      <c r="L51" s="16"/>
      <c r="M51" s="15"/>
      <c r="N51" s="15"/>
      <c r="O51" s="15"/>
      <c r="P51" s="15"/>
      <c r="Q51" s="17"/>
      <c r="R51" s="17"/>
      <c r="CP51" s="13"/>
      <c r="CQ51" s="13"/>
      <c r="CR51" s="13"/>
      <c r="CS51" s="13"/>
      <c r="CT51" s="13"/>
      <c r="CU51" s="13"/>
      <c r="CV51" s="13"/>
      <c r="CW51" s="13"/>
      <c r="CX51" s="13"/>
      <c r="CY51" s="13"/>
      <c r="CZ51" s="13"/>
      <c r="DA51" s="13"/>
      <c r="DB51" s="13"/>
      <c r="DC51" s="13"/>
      <c r="DD51" s="13"/>
      <c r="DE51" s="13"/>
      <c r="DF51" s="13"/>
      <c r="DG51" s="13"/>
      <c r="DH51" s="13"/>
      <c r="DI51" s="13"/>
      <c r="DJ51" s="13"/>
      <c r="DK51" s="29"/>
      <c r="DL51" s="29"/>
      <c r="DM51" s="29"/>
      <c r="DN51" s="29"/>
      <c r="DO51" s="29"/>
      <c r="DP51" s="263"/>
    </row>
    <row r="52" spans="8:120" ht="15.75" customHeight="1" x14ac:dyDescent="0.35">
      <c r="H52" s="15"/>
      <c r="I52" s="15"/>
      <c r="J52" s="15"/>
      <c r="K52" s="15"/>
      <c r="L52" s="16"/>
      <c r="M52" s="15"/>
      <c r="N52" s="15"/>
      <c r="O52" s="15"/>
      <c r="P52" s="15"/>
      <c r="Q52" s="17"/>
      <c r="R52" s="17"/>
      <c r="CP52" s="13"/>
      <c r="CQ52" s="13"/>
      <c r="CR52" s="13"/>
      <c r="CS52" s="13"/>
      <c r="CT52" s="13"/>
      <c r="CU52" s="13"/>
      <c r="CV52" s="13"/>
      <c r="CW52" s="13"/>
      <c r="CX52" s="13"/>
      <c r="CY52" s="13"/>
      <c r="CZ52" s="13"/>
      <c r="DA52" s="13"/>
      <c r="DB52" s="13"/>
      <c r="DC52" s="13"/>
      <c r="DD52" s="13"/>
      <c r="DE52" s="13"/>
      <c r="DF52" s="13"/>
      <c r="DG52" s="13"/>
      <c r="DH52" s="13"/>
      <c r="DI52" s="13"/>
      <c r="DJ52" s="13"/>
      <c r="DK52" s="29"/>
      <c r="DL52" s="29"/>
      <c r="DM52" s="29"/>
      <c r="DN52" s="29"/>
      <c r="DO52" s="29"/>
      <c r="DP52" s="263"/>
    </row>
    <row r="53" spans="8:120" ht="15.75" customHeight="1" x14ac:dyDescent="0.35">
      <c r="H53" s="15"/>
      <c r="I53" s="15"/>
      <c r="J53" s="15"/>
      <c r="K53" s="15"/>
      <c r="L53" s="16"/>
      <c r="M53" s="15"/>
      <c r="N53" s="15"/>
      <c r="O53" s="15"/>
      <c r="P53" s="15"/>
      <c r="Q53" s="17"/>
      <c r="R53" s="17"/>
      <c r="CP53" s="13"/>
      <c r="CQ53" s="13"/>
      <c r="CR53" s="13"/>
      <c r="CS53" s="13"/>
      <c r="CT53" s="13"/>
      <c r="CU53" s="13"/>
      <c r="CV53" s="13"/>
      <c r="CW53" s="13"/>
      <c r="CX53" s="13"/>
      <c r="CY53" s="13"/>
      <c r="CZ53" s="13"/>
      <c r="DA53" s="13"/>
      <c r="DB53" s="13"/>
      <c r="DC53" s="13"/>
      <c r="DD53" s="13"/>
      <c r="DE53" s="13"/>
      <c r="DF53" s="13"/>
      <c r="DG53" s="13"/>
      <c r="DH53" s="13"/>
      <c r="DI53" s="13"/>
      <c r="DJ53" s="13"/>
      <c r="DK53" s="29"/>
      <c r="DL53" s="29"/>
      <c r="DM53" s="29"/>
      <c r="DN53" s="29"/>
      <c r="DO53" s="29"/>
      <c r="DP53" s="263"/>
    </row>
    <row r="54" spans="8:120" ht="15.75" customHeight="1" x14ac:dyDescent="0.35">
      <c r="H54" s="15"/>
      <c r="I54" s="15"/>
      <c r="J54" s="15"/>
      <c r="K54" s="15"/>
      <c r="L54" s="16"/>
      <c r="M54" s="15"/>
      <c r="N54" s="15"/>
      <c r="O54" s="15"/>
      <c r="P54" s="15"/>
      <c r="Q54" s="17"/>
      <c r="R54" s="17"/>
      <c r="DJ54" s="13"/>
      <c r="DK54" s="29"/>
      <c r="DL54" s="29"/>
      <c r="DM54" s="29"/>
      <c r="DN54" s="29"/>
      <c r="DO54" s="29"/>
      <c r="DP54" s="263"/>
    </row>
    <row r="55" spans="8:120" ht="15.75" customHeight="1" x14ac:dyDescent="0.35">
      <c r="H55" s="15"/>
      <c r="I55" s="15"/>
      <c r="J55" s="15"/>
      <c r="K55" s="15"/>
      <c r="L55" s="16"/>
      <c r="M55" s="15"/>
      <c r="N55" s="15"/>
      <c r="O55" s="15"/>
      <c r="P55" s="15"/>
      <c r="Q55" s="17"/>
      <c r="R55" s="17"/>
      <c r="DJ55" s="13"/>
      <c r="DK55" s="29"/>
      <c r="DL55" s="29"/>
      <c r="DM55" s="29"/>
      <c r="DN55" s="29"/>
      <c r="DO55" s="29"/>
      <c r="DP55" s="263"/>
    </row>
    <row r="56" spans="8:120" ht="15.75" customHeight="1" x14ac:dyDescent="0.35">
      <c r="H56" s="15"/>
      <c r="I56" s="15"/>
      <c r="J56" s="15"/>
      <c r="K56" s="15"/>
      <c r="L56" s="16"/>
      <c r="M56" s="15"/>
      <c r="N56" s="15"/>
      <c r="O56" s="15"/>
      <c r="P56" s="15"/>
      <c r="Q56" s="17"/>
      <c r="R56" s="17"/>
      <c r="DJ56" s="13"/>
      <c r="DK56" s="29"/>
      <c r="DL56" s="29"/>
      <c r="DM56" s="29"/>
      <c r="DN56" s="29"/>
      <c r="DO56" s="29"/>
      <c r="DP56" s="263"/>
    </row>
    <row r="57" spans="8:120" ht="15.75" customHeight="1" x14ac:dyDescent="0.35">
      <c r="H57" s="15"/>
      <c r="I57" s="15"/>
      <c r="J57" s="15"/>
      <c r="K57" s="15"/>
      <c r="L57" s="16"/>
      <c r="M57" s="15"/>
      <c r="N57" s="15"/>
      <c r="O57" s="15"/>
      <c r="P57" s="15"/>
      <c r="Q57" s="17"/>
      <c r="R57" s="17"/>
      <c r="DJ57" s="13"/>
      <c r="DK57" s="29"/>
      <c r="DL57" s="29"/>
      <c r="DM57" s="29"/>
      <c r="DN57" s="29"/>
      <c r="DO57" s="29"/>
      <c r="DP57" s="263"/>
    </row>
    <row r="58" spans="8:120" ht="15.75" customHeight="1" x14ac:dyDescent="0.35">
      <c r="H58" s="15"/>
      <c r="I58" s="15"/>
      <c r="J58" s="15"/>
      <c r="K58" s="15"/>
      <c r="L58" s="16"/>
      <c r="M58" s="15"/>
      <c r="N58" s="15"/>
      <c r="O58" s="15"/>
      <c r="P58" s="15"/>
      <c r="Q58" s="17"/>
      <c r="R58" s="17"/>
      <c r="DJ58" s="13"/>
      <c r="DK58" s="29"/>
      <c r="DL58" s="29"/>
      <c r="DM58" s="29"/>
      <c r="DN58" s="29"/>
      <c r="DO58" s="29"/>
      <c r="DP58" s="263"/>
    </row>
    <row r="59" spans="8:120" ht="15.75" customHeight="1" x14ac:dyDescent="0.35">
      <c r="H59" s="15"/>
      <c r="I59" s="15"/>
      <c r="J59" s="15"/>
      <c r="K59" s="15"/>
      <c r="L59" s="16"/>
      <c r="M59" s="15"/>
      <c r="N59" s="15"/>
      <c r="O59" s="15"/>
      <c r="P59" s="15"/>
      <c r="Q59" s="17"/>
      <c r="R59" s="17"/>
      <c r="DJ59" s="13"/>
      <c r="DK59" s="29"/>
      <c r="DL59" s="29"/>
      <c r="DM59" s="29"/>
      <c r="DN59" s="29"/>
      <c r="DO59" s="29"/>
      <c r="DP59" s="263"/>
    </row>
    <row r="60" spans="8:120" ht="15.75" customHeight="1" x14ac:dyDescent="0.35">
      <c r="H60" s="15"/>
      <c r="I60" s="15"/>
      <c r="J60" s="15"/>
      <c r="K60" s="15"/>
      <c r="L60" s="16"/>
      <c r="M60" s="15"/>
      <c r="N60" s="15"/>
      <c r="O60" s="15"/>
      <c r="P60" s="15"/>
      <c r="Q60" s="17"/>
      <c r="R60" s="17"/>
      <c r="DJ60" s="13"/>
      <c r="DK60" s="29"/>
      <c r="DL60" s="29"/>
      <c r="DM60" s="29"/>
      <c r="DN60" s="29"/>
      <c r="DO60" s="29"/>
      <c r="DP60" s="263"/>
    </row>
    <row r="61" spans="8:120" ht="15.75" customHeight="1" x14ac:dyDescent="0.35">
      <c r="H61" s="15"/>
      <c r="I61" s="15"/>
      <c r="J61" s="15"/>
      <c r="K61" s="15"/>
      <c r="L61" s="16"/>
      <c r="M61" s="15"/>
      <c r="N61" s="15"/>
      <c r="O61" s="15"/>
      <c r="P61" s="15"/>
      <c r="Q61" s="17"/>
      <c r="R61" s="17"/>
      <c r="DJ61" s="13"/>
      <c r="DK61" s="29"/>
      <c r="DL61" s="29"/>
      <c r="DM61" s="29"/>
      <c r="DN61" s="29"/>
      <c r="DO61" s="29"/>
      <c r="DP61" s="263"/>
    </row>
    <row r="62" spans="8:120" ht="15.75" customHeight="1" x14ac:dyDescent="0.35">
      <c r="H62" s="15"/>
      <c r="I62" s="15"/>
      <c r="J62" s="15"/>
      <c r="K62" s="15"/>
      <c r="L62" s="16"/>
      <c r="M62" s="15"/>
      <c r="N62" s="15"/>
      <c r="O62" s="15"/>
      <c r="P62" s="15"/>
      <c r="Q62" s="17"/>
      <c r="R62" s="17"/>
      <c r="DJ62" s="13"/>
      <c r="DK62" s="29"/>
      <c r="DL62" s="29"/>
      <c r="DM62" s="29"/>
      <c r="DN62" s="29"/>
      <c r="DO62" s="29"/>
      <c r="DP62" s="263"/>
    </row>
    <row r="63" spans="8:120" ht="15.75" customHeight="1" x14ac:dyDescent="0.35">
      <c r="H63" s="15"/>
      <c r="I63" s="15"/>
      <c r="J63" s="15"/>
      <c r="K63" s="15"/>
      <c r="L63" s="16"/>
      <c r="M63" s="15"/>
      <c r="N63" s="15"/>
      <c r="O63" s="15"/>
      <c r="P63" s="15"/>
      <c r="Q63" s="17"/>
      <c r="R63" s="17"/>
      <c r="DJ63" s="13"/>
      <c r="DK63" s="29"/>
      <c r="DL63" s="29"/>
      <c r="DM63" s="29"/>
      <c r="DN63" s="29"/>
      <c r="DO63" s="29"/>
      <c r="DP63" s="263"/>
    </row>
    <row r="64" spans="8:120" ht="15.75" customHeight="1" x14ac:dyDescent="0.35">
      <c r="H64" s="15"/>
      <c r="I64" s="15"/>
      <c r="J64" s="15"/>
      <c r="K64" s="15"/>
      <c r="L64" s="16"/>
      <c r="M64" s="15"/>
      <c r="N64" s="15"/>
      <c r="O64" s="15"/>
      <c r="P64" s="15"/>
      <c r="Q64" s="17"/>
      <c r="R64" s="17"/>
      <c r="DJ64" s="13"/>
      <c r="DK64" s="29"/>
      <c r="DL64" s="29"/>
      <c r="DM64" s="29"/>
      <c r="DN64" s="29"/>
      <c r="DO64" s="29"/>
      <c r="DP64" s="263"/>
    </row>
    <row r="65" spans="8:120" ht="15.75" customHeight="1" x14ac:dyDescent="0.35">
      <c r="H65" s="15"/>
      <c r="I65" s="15"/>
      <c r="J65" s="15"/>
      <c r="K65" s="15"/>
      <c r="L65" s="16"/>
      <c r="M65" s="15"/>
      <c r="N65" s="15"/>
      <c r="O65" s="15"/>
      <c r="P65" s="15"/>
      <c r="Q65" s="17"/>
      <c r="R65" s="17"/>
      <c r="DJ65" s="13"/>
      <c r="DK65" s="29"/>
      <c r="DL65" s="29"/>
      <c r="DM65" s="29"/>
      <c r="DN65" s="29"/>
      <c r="DO65" s="29"/>
      <c r="DP65" s="263"/>
    </row>
    <row r="66" spans="8:120" ht="15.75" customHeight="1" x14ac:dyDescent="0.35">
      <c r="H66" s="15"/>
      <c r="I66" s="15"/>
      <c r="J66" s="15"/>
      <c r="K66" s="15"/>
      <c r="L66" s="16"/>
      <c r="M66" s="15"/>
      <c r="N66" s="15"/>
      <c r="O66" s="15"/>
      <c r="P66" s="15"/>
      <c r="Q66" s="17"/>
      <c r="R66" s="17"/>
      <c r="DJ66" s="13"/>
      <c r="DK66" s="29"/>
      <c r="DL66" s="29"/>
      <c r="DM66" s="29"/>
      <c r="DN66" s="29"/>
      <c r="DO66" s="29"/>
      <c r="DP66" s="263"/>
    </row>
    <row r="67" spans="8:120" ht="15.75" customHeight="1" x14ac:dyDescent="0.35">
      <c r="H67" s="15"/>
      <c r="I67" s="15"/>
      <c r="J67" s="15"/>
      <c r="K67" s="15"/>
      <c r="L67" s="16"/>
      <c r="M67" s="15"/>
      <c r="N67" s="15"/>
      <c r="O67" s="15"/>
      <c r="P67" s="15"/>
      <c r="Q67" s="17"/>
      <c r="R67" s="17"/>
      <c r="DJ67" s="13"/>
      <c r="DK67" s="29"/>
      <c r="DL67" s="29"/>
      <c r="DM67" s="29"/>
      <c r="DN67" s="29"/>
      <c r="DO67" s="29"/>
      <c r="DP67" s="263"/>
    </row>
    <row r="68" spans="8:120" ht="15.75" customHeight="1" x14ac:dyDescent="0.35">
      <c r="H68" s="15"/>
      <c r="I68" s="15"/>
      <c r="J68" s="15"/>
      <c r="K68" s="15"/>
      <c r="L68" s="16"/>
      <c r="M68" s="15"/>
      <c r="N68" s="15"/>
      <c r="O68" s="15"/>
      <c r="P68" s="15"/>
      <c r="Q68" s="17"/>
      <c r="R68" s="17"/>
      <c r="DJ68" s="13"/>
      <c r="DK68" s="29"/>
      <c r="DL68" s="29"/>
      <c r="DM68" s="29"/>
      <c r="DN68" s="29"/>
      <c r="DO68" s="29"/>
      <c r="DP68" s="263"/>
    </row>
    <row r="69" spans="8:120" ht="15.75" customHeight="1" x14ac:dyDescent="0.35">
      <c r="H69" s="15"/>
      <c r="I69" s="15"/>
      <c r="J69" s="15"/>
      <c r="K69" s="15"/>
      <c r="L69" s="16"/>
      <c r="M69" s="15"/>
      <c r="N69" s="15"/>
      <c r="O69" s="15"/>
      <c r="P69" s="15"/>
      <c r="Q69" s="17"/>
      <c r="R69" s="17"/>
      <c r="DJ69" s="13"/>
      <c r="DK69" s="29"/>
      <c r="DL69" s="29"/>
      <c r="DM69" s="29"/>
      <c r="DN69" s="29"/>
      <c r="DO69" s="29"/>
      <c r="DP69" s="263"/>
    </row>
    <row r="70" spans="8:120" ht="15.75" customHeight="1" x14ac:dyDescent="0.35">
      <c r="H70" s="15"/>
      <c r="I70" s="15"/>
      <c r="J70" s="15"/>
      <c r="K70" s="15"/>
      <c r="L70" s="16"/>
      <c r="M70" s="15"/>
      <c r="N70" s="15"/>
      <c r="O70" s="15"/>
      <c r="P70" s="15"/>
      <c r="Q70" s="17"/>
      <c r="R70" s="17"/>
      <c r="DJ70" s="13"/>
      <c r="DK70" s="29"/>
      <c r="DL70" s="29"/>
      <c r="DM70" s="29"/>
      <c r="DN70" s="29"/>
      <c r="DO70" s="29"/>
      <c r="DP70" s="263"/>
    </row>
    <row r="71" spans="8:120" ht="15.75" customHeight="1" x14ac:dyDescent="0.35">
      <c r="H71" s="15"/>
      <c r="I71" s="15"/>
      <c r="J71" s="15"/>
      <c r="K71" s="15"/>
      <c r="L71" s="16"/>
      <c r="M71" s="15"/>
      <c r="N71" s="15"/>
      <c r="O71" s="15"/>
      <c r="P71" s="15"/>
      <c r="Q71" s="17"/>
      <c r="R71" s="17"/>
      <c r="DJ71" s="13"/>
      <c r="DK71" s="29"/>
      <c r="DL71" s="29"/>
      <c r="DM71" s="29"/>
      <c r="DN71" s="29"/>
      <c r="DO71" s="29"/>
      <c r="DP71" s="263"/>
    </row>
    <row r="72" spans="8:120" ht="15.75" customHeight="1" x14ac:dyDescent="0.35">
      <c r="H72" s="15"/>
      <c r="I72" s="15"/>
      <c r="J72" s="15"/>
      <c r="K72" s="15"/>
      <c r="L72" s="16"/>
      <c r="M72" s="15"/>
      <c r="N72" s="15"/>
      <c r="O72" s="15"/>
      <c r="P72" s="15"/>
      <c r="Q72" s="17"/>
      <c r="R72" s="17"/>
      <c r="DJ72" s="13"/>
      <c r="DK72" s="29"/>
      <c r="DL72" s="29"/>
      <c r="DM72" s="29"/>
      <c r="DN72" s="29"/>
      <c r="DO72" s="29"/>
      <c r="DP72" s="263"/>
    </row>
    <row r="73" spans="8:120" ht="15.75" customHeight="1" x14ac:dyDescent="0.35">
      <c r="H73" s="15"/>
      <c r="I73" s="15"/>
      <c r="J73" s="15"/>
      <c r="K73" s="15"/>
      <c r="L73" s="16"/>
      <c r="M73" s="15"/>
      <c r="N73" s="15"/>
      <c r="O73" s="15"/>
      <c r="P73" s="15"/>
      <c r="Q73" s="17"/>
      <c r="R73" s="17"/>
      <c r="DJ73" s="13"/>
      <c r="DK73" s="29"/>
      <c r="DL73" s="29"/>
      <c r="DM73" s="29"/>
      <c r="DN73" s="29"/>
      <c r="DO73" s="29"/>
      <c r="DP73" s="263"/>
    </row>
    <row r="74" spans="8:120" ht="15.75" customHeight="1" x14ac:dyDescent="0.35">
      <c r="H74" s="15"/>
      <c r="I74" s="15"/>
      <c r="J74" s="15"/>
      <c r="K74" s="15"/>
      <c r="L74" s="16"/>
      <c r="M74" s="15"/>
      <c r="N74" s="15"/>
      <c r="O74" s="15"/>
      <c r="P74" s="15"/>
      <c r="Q74" s="17"/>
      <c r="R74" s="17"/>
      <c r="DJ74" s="13"/>
      <c r="DK74" s="29"/>
      <c r="DL74" s="29"/>
      <c r="DM74" s="29"/>
      <c r="DN74" s="29"/>
      <c r="DO74" s="29"/>
      <c r="DP74" s="263"/>
    </row>
    <row r="75" spans="8:120" ht="15.75" customHeight="1" x14ac:dyDescent="0.35">
      <c r="H75" s="15"/>
      <c r="I75" s="15"/>
      <c r="J75" s="15"/>
      <c r="K75" s="15"/>
      <c r="L75" s="16"/>
      <c r="M75" s="15"/>
      <c r="N75" s="15"/>
      <c r="O75" s="15"/>
      <c r="P75" s="15"/>
      <c r="Q75" s="17"/>
      <c r="R75" s="17"/>
      <c r="DJ75" s="13"/>
      <c r="DK75" s="29"/>
      <c r="DL75" s="29"/>
      <c r="DM75" s="29"/>
      <c r="DN75" s="29"/>
      <c r="DO75" s="29"/>
      <c r="DP75" s="263"/>
    </row>
    <row r="76" spans="8:120" ht="15.75" customHeight="1" x14ac:dyDescent="0.35">
      <c r="H76" s="15"/>
      <c r="I76" s="15"/>
      <c r="J76" s="15"/>
      <c r="K76" s="15"/>
      <c r="L76" s="16"/>
      <c r="M76" s="15"/>
      <c r="N76" s="15"/>
      <c r="O76" s="15"/>
      <c r="P76" s="15"/>
      <c r="Q76" s="17"/>
      <c r="R76" s="17"/>
      <c r="DJ76" s="13"/>
      <c r="DK76" s="29"/>
      <c r="DL76" s="29"/>
      <c r="DM76" s="29"/>
      <c r="DN76" s="29"/>
      <c r="DO76" s="29"/>
      <c r="DP76" s="263"/>
    </row>
    <row r="77" spans="8:120" ht="15.75" customHeight="1" x14ac:dyDescent="0.35">
      <c r="H77" s="15"/>
      <c r="I77" s="15"/>
      <c r="J77" s="15"/>
      <c r="K77" s="15"/>
      <c r="L77" s="16"/>
      <c r="M77" s="15"/>
      <c r="N77" s="15"/>
      <c r="O77" s="15"/>
      <c r="P77" s="15"/>
      <c r="Q77" s="17"/>
      <c r="R77" s="17"/>
      <c r="DJ77" s="13"/>
      <c r="DK77" s="29"/>
      <c r="DL77" s="29"/>
      <c r="DM77" s="29"/>
      <c r="DN77" s="29"/>
      <c r="DO77" s="29"/>
      <c r="DP77" s="263"/>
    </row>
    <row r="78" spans="8:120" ht="15.75" customHeight="1" x14ac:dyDescent="0.35">
      <c r="H78" s="15"/>
      <c r="I78" s="15"/>
      <c r="J78" s="15"/>
      <c r="K78" s="15"/>
      <c r="L78" s="16"/>
      <c r="M78" s="15"/>
      <c r="N78" s="15"/>
      <c r="O78" s="15"/>
      <c r="P78" s="15"/>
      <c r="Q78" s="17"/>
      <c r="R78" s="17"/>
      <c r="DJ78" s="13"/>
      <c r="DK78" s="29"/>
      <c r="DL78" s="29"/>
      <c r="DM78" s="29"/>
      <c r="DN78" s="29"/>
      <c r="DO78" s="29"/>
      <c r="DP78" s="263"/>
    </row>
    <row r="79" spans="8:120" ht="15.75" customHeight="1" x14ac:dyDescent="0.35">
      <c r="H79" s="15"/>
      <c r="I79" s="15"/>
      <c r="J79" s="15"/>
      <c r="K79" s="15"/>
      <c r="L79" s="16"/>
      <c r="M79" s="15"/>
      <c r="N79" s="15"/>
      <c r="O79" s="15"/>
      <c r="P79" s="15"/>
      <c r="Q79" s="17"/>
      <c r="R79" s="17"/>
      <c r="DJ79" s="13"/>
      <c r="DK79" s="29"/>
      <c r="DL79" s="29"/>
      <c r="DM79" s="29"/>
      <c r="DN79" s="29"/>
      <c r="DO79" s="29"/>
      <c r="DP79" s="263"/>
    </row>
    <row r="80" spans="8:120" ht="15.75" customHeight="1" x14ac:dyDescent="0.35">
      <c r="H80" s="15"/>
      <c r="I80" s="15"/>
      <c r="J80" s="15"/>
      <c r="K80" s="15"/>
      <c r="L80" s="16"/>
      <c r="M80" s="15"/>
      <c r="N80" s="15"/>
      <c r="O80" s="15"/>
      <c r="P80" s="15"/>
      <c r="Q80" s="17"/>
      <c r="R80" s="17"/>
      <c r="DJ80" s="13"/>
      <c r="DK80" s="29"/>
      <c r="DL80" s="29"/>
      <c r="DM80" s="29"/>
      <c r="DN80" s="29"/>
      <c r="DO80" s="29"/>
      <c r="DP80" s="263"/>
    </row>
    <row r="81" spans="8:120" ht="15.75" customHeight="1" x14ac:dyDescent="0.35">
      <c r="H81" s="15"/>
      <c r="I81" s="15"/>
      <c r="J81" s="15"/>
      <c r="K81" s="15"/>
      <c r="L81" s="16"/>
      <c r="M81" s="15"/>
      <c r="N81" s="15"/>
      <c r="O81" s="15"/>
      <c r="P81" s="15"/>
      <c r="Q81" s="17"/>
      <c r="R81" s="17"/>
      <c r="DJ81" s="13"/>
      <c r="DK81" s="29"/>
      <c r="DL81" s="29"/>
      <c r="DM81" s="29"/>
      <c r="DN81" s="29"/>
      <c r="DO81" s="29"/>
      <c r="DP81" s="263"/>
    </row>
    <row r="82" spans="8:120" ht="15.75" customHeight="1" x14ac:dyDescent="0.35">
      <c r="H82" s="15"/>
      <c r="I82" s="15"/>
      <c r="J82" s="15"/>
      <c r="K82" s="15"/>
      <c r="L82" s="16"/>
      <c r="M82" s="15"/>
      <c r="N82" s="15"/>
      <c r="O82" s="15"/>
      <c r="P82" s="15"/>
      <c r="Q82" s="17"/>
      <c r="R82" s="17"/>
      <c r="DJ82" s="13"/>
      <c r="DK82" s="29"/>
      <c r="DL82" s="29"/>
      <c r="DM82" s="29"/>
      <c r="DN82" s="29"/>
      <c r="DO82" s="29"/>
      <c r="DP82" s="263"/>
    </row>
    <row r="83" spans="8:120" ht="15.75" customHeight="1" x14ac:dyDescent="0.35">
      <c r="H83" s="15"/>
      <c r="I83" s="15"/>
      <c r="J83" s="15"/>
      <c r="K83" s="15"/>
      <c r="L83" s="16"/>
      <c r="M83" s="15"/>
      <c r="N83" s="15"/>
      <c r="O83" s="15"/>
      <c r="P83" s="15"/>
      <c r="Q83" s="17"/>
      <c r="R83" s="17"/>
      <c r="DJ83" s="13"/>
      <c r="DK83" s="29"/>
      <c r="DL83" s="29"/>
      <c r="DM83" s="29"/>
      <c r="DN83" s="29"/>
      <c r="DO83" s="29"/>
      <c r="DP83" s="263"/>
    </row>
    <row r="84" spans="8:120" ht="15.75" customHeight="1" x14ac:dyDescent="0.35">
      <c r="H84" s="15"/>
      <c r="I84" s="15"/>
      <c r="J84" s="15"/>
      <c r="K84" s="15"/>
      <c r="L84" s="16"/>
      <c r="M84" s="15"/>
      <c r="N84" s="15"/>
      <c r="O84" s="15"/>
      <c r="P84" s="15"/>
      <c r="Q84" s="17"/>
      <c r="R84" s="17"/>
      <c r="DJ84" s="13"/>
      <c r="DK84" s="29"/>
      <c r="DL84" s="29"/>
      <c r="DM84" s="29"/>
      <c r="DN84" s="29"/>
      <c r="DO84" s="29"/>
      <c r="DP84" s="263"/>
    </row>
    <row r="85" spans="8:120" ht="15.75" customHeight="1" x14ac:dyDescent="0.35">
      <c r="H85" s="15"/>
      <c r="I85" s="15"/>
      <c r="J85" s="15"/>
      <c r="K85" s="15"/>
      <c r="L85" s="16"/>
      <c r="M85" s="15"/>
      <c r="N85" s="15"/>
      <c r="O85" s="15"/>
      <c r="P85" s="15"/>
      <c r="Q85" s="17"/>
      <c r="R85" s="17"/>
      <c r="DJ85" s="13"/>
      <c r="DK85" s="29"/>
      <c r="DL85" s="29"/>
      <c r="DM85" s="29"/>
      <c r="DN85" s="29"/>
      <c r="DO85" s="29"/>
      <c r="DP85" s="263"/>
    </row>
    <row r="86" spans="8:120" ht="15.75" customHeight="1" x14ac:dyDescent="0.35">
      <c r="H86" s="15"/>
      <c r="I86" s="15"/>
      <c r="J86" s="15"/>
      <c r="K86" s="15"/>
      <c r="L86" s="16"/>
      <c r="M86" s="15"/>
      <c r="N86" s="15"/>
      <c r="O86" s="15"/>
      <c r="P86" s="15"/>
      <c r="Q86" s="17"/>
      <c r="R86" s="17"/>
      <c r="DJ86" s="13"/>
      <c r="DK86" s="29"/>
      <c r="DL86" s="29"/>
      <c r="DM86" s="29"/>
      <c r="DN86" s="29"/>
      <c r="DO86" s="29"/>
      <c r="DP86" s="263"/>
    </row>
    <row r="87" spans="8:120" ht="15.75" customHeight="1" x14ac:dyDescent="0.35">
      <c r="H87" s="15"/>
      <c r="I87" s="15"/>
      <c r="J87" s="15"/>
      <c r="K87" s="15"/>
      <c r="L87" s="16"/>
      <c r="M87" s="15"/>
      <c r="N87" s="15"/>
      <c r="O87" s="15"/>
      <c r="P87" s="15"/>
      <c r="Q87" s="17"/>
      <c r="R87" s="17"/>
      <c r="DJ87" s="13"/>
      <c r="DK87" s="29"/>
      <c r="DL87" s="29"/>
      <c r="DM87" s="29"/>
      <c r="DN87" s="29"/>
      <c r="DO87" s="29"/>
      <c r="DP87" s="263"/>
    </row>
    <row r="88" spans="8:120" ht="15.75" customHeight="1" x14ac:dyDescent="0.35">
      <c r="H88" s="15"/>
      <c r="I88" s="15"/>
      <c r="J88" s="15"/>
      <c r="K88" s="15"/>
      <c r="L88" s="16"/>
      <c r="M88" s="15"/>
      <c r="N88" s="15"/>
      <c r="O88" s="15"/>
      <c r="P88" s="15"/>
      <c r="Q88" s="17"/>
      <c r="R88" s="17"/>
      <c r="DJ88" s="13"/>
      <c r="DK88" s="29"/>
      <c r="DL88" s="29"/>
      <c r="DM88" s="29"/>
      <c r="DN88" s="29"/>
      <c r="DO88" s="29"/>
      <c r="DP88" s="263"/>
    </row>
    <row r="89" spans="8:120" ht="15.75" customHeight="1" x14ac:dyDescent="0.35">
      <c r="H89" s="15"/>
      <c r="I89" s="15"/>
      <c r="J89" s="15"/>
      <c r="K89" s="15"/>
      <c r="L89" s="16"/>
      <c r="M89" s="15"/>
      <c r="N89" s="15"/>
      <c r="O89" s="15"/>
      <c r="P89" s="15"/>
      <c r="Q89" s="17"/>
      <c r="R89" s="17"/>
      <c r="DJ89" s="13"/>
      <c r="DK89" s="29"/>
      <c r="DL89" s="29"/>
      <c r="DM89" s="29"/>
      <c r="DN89" s="29"/>
      <c r="DO89" s="29"/>
      <c r="DP89" s="263"/>
    </row>
    <row r="90" spans="8:120" ht="15.75" customHeight="1" x14ac:dyDescent="0.35">
      <c r="H90" s="15"/>
      <c r="I90" s="15"/>
      <c r="J90" s="15"/>
      <c r="K90" s="15"/>
      <c r="L90" s="16"/>
      <c r="M90" s="15"/>
      <c r="N90" s="15"/>
      <c r="O90" s="15"/>
      <c r="P90" s="15"/>
      <c r="Q90" s="17"/>
      <c r="R90" s="17"/>
      <c r="DJ90" s="13"/>
      <c r="DK90" s="29"/>
      <c r="DL90" s="29"/>
      <c r="DM90" s="29"/>
      <c r="DN90" s="29"/>
      <c r="DO90" s="29"/>
      <c r="DP90" s="263"/>
    </row>
    <row r="91" spans="8:120" ht="15.75" customHeight="1" x14ac:dyDescent="0.35">
      <c r="H91" s="15"/>
      <c r="I91" s="15"/>
      <c r="J91" s="15"/>
      <c r="K91" s="15"/>
      <c r="L91" s="16"/>
      <c r="M91" s="15"/>
      <c r="N91" s="15"/>
      <c r="O91" s="15"/>
      <c r="P91" s="15"/>
      <c r="Q91" s="17"/>
      <c r="R91" s="17"/>
      <c r="DJ91" s="13"/>
      <c r="DK91" s="29"/>
      <c r="DL91" s="29"/>
      <c r="DM91" s="29"/>
      <c r="DN91" s="29"/>
      <c r="DO91" s="29"/>
      <c r="DP91" s="263"/>
    </row>
    <row r="92" spans="8:120" ht="15.75" customHeight="1" x14ac:dyDescent="0.35">
      <c r="H92" s="15"/>
      <c r="I92" s="15"/>
      <c r="J92" s="15"/>
      <c r="K92" s="15"/>
      <c r="L92" s="16"/>
      <c r="M92" s="15"/>
      <c r="N92" s="15"/>
      <c r="O92" s="15"/>
      <c r="P92" s="15"/>
      <c r="Q92" s="17"/>
      <c r="R92" s="17"/>
      <c r="DJ92" s="13"/>
      <c r="DK92" s="29"/>
      <c r="DL92" s="29"/>
      <c r="DM92" s="29"/>
      <c r="DN92" s="29"/>
      <c r="DO92" s="29"/>
      <c r="DP92" s="263"/>
    </row>
    <row r="93" spans="8:120" ht="15.75" customHeight="1" x14ac:dyDescent="0.35">
      <c r="H93" s="15"/>
      <c r="I93" s="15"/>
      <c r="J93" s="15"/>
      <c r="K93" s="15"/>
      <c r="L93" s="16"/>
      <c r="M93" s="15"/>
      <c r="N93" s="15"/>
      <c r="O93" s="15"/>
      <c r="P93" s="15"/>
      <c r="Q93" s="17"/>
      <c r="R93" s="17"/>
      <c r="DJ93" s="13"/>
      <c r="DK93" s="29"/>
      <c r="DL93" s="29"/>
      <c r="DM93" s="29"/>
      <c r="DN93" s="29"/>
      <c r="DO93" s="29"/>
      <c r="DP93" s="263"/>
    </row>
    <row r="94" spans="8:120" ht="15.75" customHeight="1" x14ac:dyDescent="0.35">
      <c r="H94" s="15"/>
      <c r="I94" s="15"/>
      <c r="J94" s="15"/>
      <c r="K94" s="15"/>
      <c r="L94" s="16"/>
      <c r="M94" s="15"/>
      <c r="N94" s="15"/>
      <c r="O94" s="15"/>
      <c r="P94" s="15"/>
      <c r="Q94" s="17"/>
      <c r="R94" s="17"/>
      <c r="DJ94" s="13"/>
      <c r="DK94" s="29"/>
      <c r="DL94" s="29"/>
      <c r="DM94" s="29"/>
      <c r="DN94" s="29"/>
      <c r="DO94" s="29"/>
      <c r="DP94" s="263"/>
    </row>
    <row r="95" spans="8:120" ht="15.75" customHeight="1" x14ac:dyDescent="0.35">
      <c r="H95" s="15"/>
      <c r="I95" s="15"/>
      <c r="J95" s="15"/>
      <c r="K95" s="15"/>
      <c r="L95" s="16"/>
      <c r="M95" s="15"/>
      <c r="N95" s="15"/>
      <c r="O95" s="15"/>
      <c r="P95" s="15"/>
      <c r="Q95" s="17"/>
      <c r="R95" s="17"/>
      <c r="DJ95" s="13"/>
    </row>
    <row r="96" spans="8:120" ht="15.75" customHeight="1" x14ac:dyDescent="0.35">
      <c r="H96" s="15"/>
      <c r="I96" s="15"/>
      <c r="J96" s="15"/>
      <c r="K96" s="15"/>
      <c r="L96" s="16"/>
      <c r="M96" s="15"/>
      <c r="N96" s="15"/>
      <c r="O96" s="15"/>
      <c r="P96" s="15"/>
      <c r="Q96" s="17"/>
      <c r="R96" s="17"/>
      <c r="DJ96" s="13"/>
    </row>
    <row r="97" spans="8:114" ht="15.75" customHeight="1" x14ac:dyDescent="0.35">
      <c r="H97" s="15"/>
      <c r="I97" s="15"/>
      <c r="J97" s="15"/>
      <c r="K97" s="15"/>
      <c r="L97" s="16"/>
      <c r="M97" s="15"/>
      <c r="N97" s="15"/>
      <c r="O97" s="15"/>
      <c r="P97" s="15"/>
      <c r="Q97" s="17"/>
      <c r="R97" s="17"/>
      <c r="DJ97" s="13"/>
    </row>
    <row r="98" spans="8:114" ht="15.75" customHeight="1" x14ac:dyDescent="0.35">
      <c r="H98" s="15"/>
      <c r="I98" s="15"/>
      <c r="J98" s="15"/>
      <c r="K98" s="15"/>
      <c r="L98" s="16"/>
      <c r="M98" s="15"/>
      <c r="N98" s="15"/>
      <c r="O98" s="15"/>
      <c r="P98" s="15"/>
      <c r="Q98" s="17"/>
      <c r="R98" s="17"/>
      <c r="DJ98" s="13"/>
    </row>
    <row r="99" spans="8:114" ht="15.75" customHeight="1" x14ac:dyDescent="0.35">
      <c r="H99" s="15"/>
      <c r="I99" s="15"/>
      <c r="J99" s="15"/>
      <c r="K99" s="15"/>
      <c r="L99" s="16"/>
      <c r="M99" s="15"/>
      <c r="N99" s="15"/>
      <c r="O99" s="15"/>
      <c r="P99" s="15"/>
      <c r="Q99" s="17"/>
      <c r="R99" s="17"/>
      <c r="DJ99" s="13"/>
    </row>
    <row r="100" spans="8:114" ht="15.75" customHeight="1" x14ac:dyDescent="0.35">
      <c r="H100" s="15"/>
      <c r="I100" s="15"/>
      <c r="J100" s="15"/>
      <c r="K100" s="15"/>
      <c r="L100" s="16"/>
      <c r="M100" s="15"/>
      <c r="N100" s="15"/>
      <c r="O100" s="15"/>
      <c r="P100" s="15"/>
      <c r="Q100" s="17"/>
      <c r="R100" s="17"/>
      <c r="DJ100" s="13"/>
    </row>
    <row r="101" spans="8:114" ht="15.75" customHeight="1" x14ac:dyDescent="0.35">
      <c r="H101" s="15"/>
      <c r="I101" s="15"/>
      <c r="J101" s="15"/>
      <c r="K101" s="15"/>
      <c r="L101" s="16"/>
      <c r="M101" s="15"/>
      <c r="N101" s="15"/>
      <c r="O101" s="15"/>
      <c r="P101" s="15"/>
      <c r="Q101" s="17"/>
      <c r="R101" s="17"/>
      <c r="DJ101" s="13"/>
    </row>
    <row r="102" spans="8:114" ht="15.75" customHeight="1" x14ac:dyDescent="0.35">
      <c r="H102" s="15"/>
      <c r="I102" s="15"/>
      <c r="J102" s="15"/>
      <c r="K102" s="15"/>
      <c r="L102" s="16"/>
      <c r="M102" s="15"/>
      <c r="N102" s="15"/>
      <c r="O102" s="15"/>
      <c r="P102" s="15"/>
      <c r="Q102" s="17"/>
      <c r="R102" s="17"/>
      <c r="DJ102" s="13"/>
    </row>
    <row r="103" spans="8:114" ht="15.75" customHeight="1" x14ac:dyDescent="0.35">
      <c r="H103" s="15"/>
      <c r="I103" s="15"/>
      <c r="J103" s="15"/>
      <c r="K103" s="15"/>
      <c r="L103" s="16"/>
      <c r="M103" s="15"/>
      <c r="N103" s="15"/>
      <c r="O103" s="15"/>
      <c r="P103" s="15"/>
      <c r="Q103" s="17"/>
      <c r="R103" s="17"/>
      <c r="DJ103" s="13"/>
    </row>
    <row r="104" spans="8:114" ht="15.75" customHeight="1" x14ac:dyDescent="0.35">
      <c r="H104" s="15"/>
      <c r="I104" s="15"/>
      <c r="J104" s="15"/>
      <c r="K104" s="15"/>
      <c r="L104" s="16"/>
      <c r="M104" s="15"/>
      <c r="N104" s="15"/>
      <c r="O104" s="15"/>
      <c r="P104" s="15"/>
      <c r="Q104" s="17"/>
      <c r="R104" s="17"/>
      <c r="DJ104" s="13"/>
    </row>
    <row r="105" spans="8:114" ht="15.75" customHeight="1" x14ac:dyDescent="0.35">
      <c r="H105" s="15"/>
      <c r="I105" s="15"/>
      <c r="J105" s="15"/>
      <c r="K105" s="15"/>
      <c r="L105" s="16"/>
      <c r="M105" s="15"/>
      <c r="N105" s="15"/>
      <c r="O105" s="15"/>
      <c r="P105" s="15"/>
      <c r="Q105" s="17"/>
      <c r="R105" s="17"/>
      <c r="DJ105" s="13"/>
    </row>
    <row r="106" spans="8:114" ht="15.75" customHeight="1" x14ac:dyDescent="0.35">
      <c r="H106" s="15"/>
      <c r="I106" s="15"/>
      <c r="J106" s="15"/>
      <c r="K106" s="15"/>
      <c r="L106" s="16"/>
      <c r="M106" s="15"/>
      <c r="N106" s="15"/>
      <c r="O106" s="15"/>
      <c r="P106" s="15"/>
      <c r="Q106" s="17"/>
      <c r="R106" s="17"/>
      <c r="DJ106" s="13"/>
    </row>
    <row r="107" spans="8:114" ht="15.75" customHeight="1" x14ac:dyDescent="0.35">
      <c r="H107" s="15"/>
      <c r="I107" s="15"/>
      <c r="J107" s="15"/>
      <c r="K107" s="15"/>
      <c r="L107" s="16"/>
      <c r="M107" s="15"/>
      <c r="N107" s="15"/>
      <c r="O107" s="15"/>
      <c r="P107" s="15"/>
      <c r="Q107" s="17"/>
      <c r="R107" s="17"/>
      <c r="DJ107" s="13"/>
    </row>
    <row r="108" spans="8:114" ht="15.75" customHeight="1" x14ac:dyDescent="0.35">
      <c r="H108" s="15"/>
      <c r="I108" s="15"/>
      <c r="J108" s="15"/>
      <c r="K108" s="15"/>
      <c r="L108" s="16"/>
      <c r="M108" s="15"/>
      <c r="N108" s="15"/>
      <c r="O108" s="15"/>
      <c r="P108" s="15"/>
      <c r="Q108" s="17"/>
      <c r="R108" s="17"/>
      <c r="DJ108" s="13"/>
    </row>
    <row r="109" spans="8:114" ht="15.75" customHeight="1" x14ac:dyDescent="0.35">
      <c r="H109" s="15"/>
      <c r="I109" s="15"/>
      <c r="J109" s="15"/>
      <c r="K109" s="15"/>
      <c r="L109" s="16"/>
      <c r="M109" s="15"/>
      <c r="N109" s="15"/>
      <c r="O109" s="15"/>
      <c r="P109" s="15"/>
      <c r="Q109" s="17"/>
      <c r="R109" s="17"/>
      <c r="DJ109" s="13"/>
    </row>
    <row r="110" spans="8:114" ht="15.75" customHeight="1" x14ac:dyDescent="0.35">
      <c r="H110" s="15"/>
      <c r="I110" s="15"/>
      <c r="J110" s="15"/>
      <c r="K110" s="15"/>
      <c r="L110" s="16"/>
      <c r="M110" s="15"/>
      <c r="N110" s="15"/>
      <c r="O110" s="15"/>
      <c r="P110" s="15"/>
      <c r="Q110" s="17"/>
      <c r="R110" s="17"/>
      <c r="DJ110" s="13"/>
    </row>
    <row r="111" spans="8:114" ht="15.75" customHeight="1" x14ac:dyDescent="0.35">
      <c r="H111" s="15"/>
      <c r="I111" s="15"/>
      <c r="J111" s="15"/>
      <c r="K111" s="15"/>
      <c r="L111" s="16"/>
      <c r="M111" s="15"/>
      <c r="N111" s="15"/>
      <c r="O111" s="15"/>
      <c r="P111" s="15"/>
      <c r="Q111" s="17"/>
      <c r="R111" s="17"/>
      <c r="DJ111" s="13"/>
    </row>
    <row r="112" spans="8:114" ht="15.75" customHeight="1" x14ac:dyDescent="0.35">
      <c r="H112" s="15"/>
      <c r="I112" s="15"/>
      <c r="J112" s="15"/>
      <c r="K112" s="15"/>
      <c r="L112" s="16"/>
      <c r="M112" s="15"/>
      <c r="N112" s="15"/>
      <c r="O112" s="15"/>
      <c r="P112" s="15"/>
      <c r="Q112" s="17"/>
      <c r="R112" s="17"/>
      <c r="DJ112" s="13"/>
    </row>
    <row r="113" spans="8:114" ht="15.75" customHeight="1" x14ac:dyDescent="0.35">
      <c r="H113" s="15"/>
      <c r="I113" s="15"/>
      <c r="J113" s="15"/>
      <c r="K113" s="15"/>
      <c r="L113" s="16"/>
      <c r="M113" s="15"/>
      <c r="N113" s="15"/>
      <c r="O113" s="15"/>
      <c r="P113" s="15"/>
      <c r="Q113" s="17"/>
      <c r="R113" s="17"/>
      <c r="DJ113" s="13"/>
    </row>
    <row r="114" spans="8:114" ht="15.75" customHeight="1" x14ac:dyDescent="0.35">
      <c r="H114" s="15"/>
      <c r="I114" s="15"/>
      <c r="J114" s="15"/>
      <c r="K114" s="15"/>
      <c r="L114" s="16"/>
      <c r="M114" s="15"/>
      <c r="N114" s="15"/>
      <c r="O114" s="15"/>
      <c r="P114" s="15"/>
      <c r="Q114" s="17"/>
      <c r="R114" s="17"/>
      <c r="DJ114" s="13"/>
    </row>
    <row r="115" spans="8:114" ht="15.75" customHeight="1" x14ac:dyDescent="0.35">
      <c r="H115" s="15"/>
      <c r="I115" s="15"/>
      <c r="J115" s="15"/>
      <c r="K115" s="15"/>
      <c r="L115" s="16"/>
      <c r="M115" s="15"/>
      <c r="N115" s="15"/>
      <c r="O115" s="15"/>
      <c r="P115" s="15"/>
      <c r="Q115" s="17"/>
      <c r="R115" s="17"/>
      <c r="DJ115" s="13"/>
    </row>
    <row r="116" spans="8:114" ht="15.75" customHeight="1" x14ac:dyDescent="0.35">
      <c r="H116" s="15"/>
      <c r="I116" s="15"/>
      <c r="J116" s="15"/>
      <c r="K116" s="15"/>
      <c r="L116" s="16"/>
      <c r="M116" s="15"/>
      <c r="N116" s="15"/>
      <c r="O116" s="15"/>
      <c r="P116" s="15"/>
      <c r="Q116" s="17"/>
      <c r="R116" s="17"/>
      <c r="DJ116" s="13"/>
    </row>
    <row r="117" spans="8:114" ht="15.75" customHeight="1" x14ac:dyDescent="0.35">
      <c r="H117" s="15"/>
      <c r="I117" s="15"/>
      <c r="J117" s="15"/>
      <c r="K117" s="15"/>
      <c r="L117" s="16"/>
      <c r="M117" s="15"/>
      <c r="N117" s="15"/>
      <c r="O117" s="15"/>
      <c r="P117" s="15"/>
      <c r="Q117" s="17"/>
      <c r="R117" s="17"/>
      <c r="DJ117" s="13"/>
    </row>
    <row r="118" spans="8:114" ht="15.75" customHeight="1" x14ac:dyDescent="0.35">
      <c r="H118" s="15"/>
      <c r="I118" s="15"/>
      <c r="J118" s="15"/>
      <c r="K118" s="15"/>
      <c r="L118" s="16"/>
      <c r="M118" s="15"/>
      <c r="N118" s="15"/>
      <c r="O118" s="15"/>
      <c r="P118" s="15"/>
      <c r="Q118" s="17"/>
      <c r="R118" s="17"/>
      <c r="DJ118" s="13"/>
    </row>
    <row r="119" spans="8:114" ht="15.75" customHeight="1" x14ac:dyDescent="0.35">
      <c r="H119" s="15"/>
      <c r="I119" s="15"/>
      <c r="J119" s="15"/>
      <c r="K119" s="15"/>
      <c r="L119" s="16"/>
      <c r="M119" s="15"/>
      <c r="N119" s="15"/>
      <c r="O119" s="15"/>
      <c r="P119" s="15"/>
      <c r="Q119" s="17"/>
      <c r="R119" s="17"/>
      <c r="DJ119" s="13"/>
    </row>
    <row r="120" spans="8:114" ht="15.75" customHeight="1" x14ac:dyDescent="0.35">
      <c r="H120" s="15"/>
      <c r="I120" s="15"/>
      <c r="J120" s="15"/>
      <c r="K120" s="15"/>
      <c r="L120" s="16"/>
      <c r="M120" s="15"/>
      <c r="N120" s="15"/>
      <c r="O120" s="15"/>
      <c r="P120" s="15"/>
      <c r="Q120" s="17"/>
      <c r="R120" s="17"/>
      <c r="DJ120" s="13"/>
    </row>
    <row r="121" spans="8:114" ht="15.75" customHeight="1" x14ac:dyDescent="0.35">
      <c r="H121" s="15"/>
      <c r="I121" s="15"/>
      <c r="J121" s="15"/>
      <c r="K121" s="15"/>
      <c r="L121" s="16"/>
      <c r="M121" s="15"/>
      <c r="N121" s="15"/>
      <c r="O121" s="15"/>
      <c r="P121" s="15"/>
      <c r="Q121" s="17"/>
      <c r="R121" s="17"/>
      <c r="DJ121" s="13"/>
    </row>
    <row r="122" spans="8:114" ht="15.75" customHeight="1" x14ac:dyDescent="0.35">
      <c r="H122" s="15"/>
      <c r="I122" s="15"/>
      <c r="J122" s="15"/>
      <c r="K122" s="15"/>
      <c r="L122" s="16"/>
      <c r="M122" s="15"/>
      <c r="N122" s="15"/>
      <c r="O122" s="15"/>
      <c r="P122" s="15"/>
      <c r="Q122" s="17"/>
      <c r="R122" s="17"/>
      <c r="DJ122" s="13"/>
    </row>
    <row r="123" spans="8:114" ht="15.75" customHeight="1" x14ac:dyDescent="0.35">
      <c r="H123" s="15"/>
      <c r="I123" s="15"/>
      <c r="J123" s="15"/>
      <c r="K123" s="15"/>
      <c r="L123" s="16"/>
      <c r="M123" s="15"/>
      <c r="N123" s="15"/>
      <c r="O123" s="15"/>
      <c r="P123" s="15"/>
      <c r="Q123" s="17"/>
      <c r="R123" s="17"/>
      <c r="DJ123" s="13"/>
    </row>
    <row r="124" spans="8:114" ht="15.75" customHeight="1" x14ac:dyDescent="0.35">
      <c r="H124" s="15"/>
      <c r="I124" s="15"/>
      <c r="J124" s="15"/>
      <c r="K124" s="15"/>
      <c r="L124" s="16"/>
      <c r="M124" s="15"/>
      <c r="N124" s="15"/>
      <c r="O124" s="15"/>
      <c r="P124" s="15"/>
      <c r="Q124" s="17"/>
      <c r="R124" s="17"/>
      <c r="DJ124" s="13"/>
    </row>
    <row r="125" spans="8:114" ht="15.75" customHeight="1" x14ac:dyDescent="0.35">
      <c r="H125" s="15"/>
      <c r="I125" s="15"/>
      <c r="J125" s="15"/>
      <c r="K125" s="15"/>
      <c r="L125" s="16"/>
      <c r="M125" s="15"/>
      <c r="N125" s="15"/>
      <c r="O125" s="15"/>
      <c r="P125" s="15"/>
      <c r="Q125" s="17"/>
      <c r="R125" s="17"/>
      <c r="DJ125" s="13"/>
    </row>
    <row r="126" spans="8:114" ht="15.75" customHeight="1" x14ac:dyDescent="0.35">
      <c r="H126" s="15"/>
      <c r="I126" s="15"/>
      <c r="J126" s="15"/>
      <c r="K126" s="15"/>
      <c r="L126" s="16"/>
      <c r="M126" s="15"/>
      <c r="N126" s="15"/>
      <c r="O126" s="15"/>
      <c r="P126" s="15"/>
      <c r="Q126" s="17"/>
      <c r="R126" s="17"/>
      <c r="DJ126" s="13"/>
    </row>
    <row r="127" spans="8:114" ht="15.75" customHeight="1" x14ac:dyDescent="0.35">
      <c r="H127" s="15"/>
      <c r="I127" s="15"/>
      <c r="J127" s="15"/>
      <c r="K127" s="15"/>
      <c r="L127" s="16"/>
      <c r="M127" s="15"/>
      <c r="N127" s="15"/>
      <c r="O127" s="15"/>
      <c r="P127" s="15"/>
      <c r="Q127" s="17"/>
      <c r="R127" s="17"/>
      <c r="DJ127" s="13"/>
    </row>
    <row r="128" spans="8:114" ht="15.75" customHeight="1" x14ac:dyDescent="0.35">
      <c r="H128" s="15"/>
      <c r="I128" s="15"/>
      <c r="J128" s="15"/>
      <c r="K128" s="15"/>
      <c r="L128" s="16"/>
      <c r="M128" s="15"/>
      <c r="N128" s="15"/>
      <c r="O128" s="15"/>
      <c r="P128" s="15"/>
      <c r="Q128" s="17"/>
      <c r="R128" s="17"/>
      <c r="DJ128" s="13"/>
    </row>
    <row r="129" spans="8:114" ht="15.75" customHeight="1" x14ac:dyDescent="0.35">
      <c r="H129" s="15"/>
      <c r="I129" s="15"/>
      <c r="J129" s="15"/>
      <c r="K129" s="15"/>
      <c r="L129" s="16"/>
      <c r="M129" s="15"/>
      <c r="N129" s="15"/>
      <c r="O129" s="15"/>
      <c r="P129" s="15"/>
      <c r="Q129" s="17"/>
      <c r="R129" s="17"/>
      <c r="DJ129" s="13"/>
    </row>
    <row r="130" spans="8:114" ht="15.75" customHeight="1" x14ac:dyDescent="0.35">
      <c r="H130" s="15"/>
      <c r="I130" s="15"/>
      <c r="J130" s="15"/>
      <c r="K130" s="15"/>
      <c r="L130" s="16"/>
      <c r="M130" s="15"/>
      <c r="N130" s="15"/>
      <c r="O130" s="15"/>
      <c r="P130" s="15"/>
      <c r="Q130" s="17"/>
      <c r="R130" s="17"/>
      <c r="DJ130" s="13"/>
    </row>
    <row r="131" spans="8:114" ht="15.75" customHeight="1" x14ac:dyDescent="0.35">
      <c r="H131" s="15"/>
      <c r="I131" s="15"/>
      <c r="J131" s="15"/>
      <c r="K131" s="15"/>
      <c r="L131" s="16"/>
      <c r="M131" s="15"/>
      <c r="N131" s="15"/>
      <c r="O131" s="15"/>
      <c r="P131" s="15"/>
      <c r="Q131" s="17"/>
      <c r="R131" s="17"/>
      <c r="DJ131" s="13"/>
    </row>
    <row r="132" spans="8:114" ht="15.75" customHeight="1" x14ac:dyDescent="0.35">
      <c r="H132" s="15"/>
      <c r="I132" s="15"/>
      <c r="J132" s="15"/>
      <c r="K132" s="15"/>
      <c r="L132" s="16"/>
      <c r="M132" s="15"/>
      <c r="N132" s="15"/>
      <c r="O132" s="15"/>
      <c r="P132" s="15"/>
      <c r="Q132" s="17"/>
      <c r="R132" s="17"/>
      <c r="DJ132" s="13"/>
    </row>
    <row r="133" spans="8:114" ht="15.75" customHeight="1" x14ac:dyDescent="0.35">
      <c r="H133" s="15"/>
      <c r="I133" s="15"/>
      <c r="J133" s="15"/>
      <c r="K133" s="15"/>
      <c r="L133" s="16"/>
      <c r="M133" s="15"/>
      <c r="N133" s="15"/>
      <c r="O133" s="15"/>
      <c r="P133" s="15"/>
      <c r="Q133" s="17"/>
      <c r="R133" s="17"/>
      <c r="DJ133" s="13"/>
    </row>
    <row r="134" spans="8:114" ht="15.75" customHeight="1" x14ac:dyDescent="0.35">
      <c r="H134" s="15"/>
      <c r="I134" s="15"/>
      <c r="J134" s="15"/>
      <c r="K134" s="15"/>
      <c r="L134" s="16"/>
      <c r="M134" s="15"/>
      <c r="N134" s="15"/>
      <c r="O134" s="15"/>
      <c r="P134" s="15"/>
      <c r="Q134" s="17"/>
      <c r="R134" s="17"/>
      <c r="DJ134" s="13"/>
    </row>
    <row r="135" spans="8:114" ht="15.75" customHeight="1" x14ac:dyDescent="0.35">
      <c r="H135" s="15"/>
      <c r="I135" s="15"/>
      <c r="J135" s="15"/>
      <c r="K135" s="15"/>
      <c r="L135" s="16"/>
      <c r="M135" s="15"/>
      <c r="N135" s="15"/>
      <c r="O135" s="15"/>
      <c r="P135" s="15"/>
      <c r="Q135" s="17"/>
      <c r="R135" s="17"/>
      <c r="DJ135" s="13"/>
    </row>
    <row r="136" spans="8:114" ht="15.75" customHeight="1" x14ac:dyDescent="0.35">
      <c r="H136" s="15"/>
      <c r="I136" s="15"/>
      <c r="J136" s="15"/>
      <c r="K136" s="15"/>
      <c r="L136" s="16"/>
      <c r="M136" s="15"/>
      <c r="N136" s="15"/>
      <c r="O136" s="15"/>
      <c r="P136" s="15"/>
      <c r="Q136" s="17"/>
      <c r="R136" s="17"/>
      <c r="DJ136" s="13"/>
    </row>
    <row r="137" spans="8:114" ht="15.75" customHeight="1" x14ac:dyDescent="0.35">
      <c r="H137" s="15"/>
      <c r="I137" s="15"/>
      <c r="J137" s="15"/>
      <c r="K137" s="15"/>
      <c r="L137" s="16"/>
      <c r="M137" s="15"/>
      <c r="N137" s="15"/>
      <c r="O137" s="15"/>
      <c r="P137" s="15"/>
      <c r="Q137" s="17"/>
      <c r="R137" s="17"/>
      <c r="DJ137" s="13"/>
    </row>
    <row r="138" spans="8:114" ht="15.75" customHeight="1" x14ac:dyDescent="0.35">
      <c r="H138" s="15"/>
      <c r="I138" s="15"/>
      <c r="J138" s="15"/>
      <c r="K138" s="15"/>
      <c r="L138" s="16"/>
      <c r="M138" s="15"/>
      <c r="N138" s="15"/>
      <c r="O138" s="15"/>
      <c r="P138" s="15"/>
      <c r="Q138" s="17"/>
      <c r="R138" s="17"/>
      <c r="DJ138" s="13"/>
    </row>
    <row r="139" spans="8:114" ht="15.75" customHeight="1" x14ac:dyDescent="0.35">
      <c r="H139" s="15"/>
      <c r="I139" s="15"/>
      <c r="J139" s="15"/>
      <c r="K139" s="15"/>
      <c r="L139" s="16"/>
      <c r="M139" s="15"/>
      <c r="N139" s="15"/>
      <c r="O139" s="15"/>
      <c r="P139" s="15"/>
      <c r="Q139" s="17"/>
      <c r="R139" s="17"/>
      <c r="DJ139" s="13"/>
    </row>
    <row r="140" spans="8:114" ht="15.75" customHeight="1" x14ac:dyDescent="0.35">
      <c r="H140" s="15"/>
      <c r="I140" s="15"/>
      <c r="J140" s="15"/>
      <c r="K140" s="15"/>
      <c r="L140" s="16"/>
      <c r="M140" s="15"/>
      <c r="N140" s="15"/>
      <c r="O140" s="15"/>
      <c r="P140" s="15"/>
      <c r="Q140" s="17"/>
      <c r="R140" s="17"/>
      <c r="DJ140" s="13"/>
    </row>
    <row r="141" spans="8:114" ht="15.75" customHeight="1" x14ac:dyDescent="0.35">
      <c r="H141" s="15"/>
      <c r="I141" s="15"/>
      <c r="J141" s="15"/>
      <c r="K141" s="15"/>
      <c r="L141" s="16"/>
      <c r="M141" s="15"/>
      <c r="N141" s="15"/>
      <c r="O141" s="15"/>
      <c r="P141" s="15"/>
      <c r="Q141" s="17"/>
      <c r="R141" s="17"/>
      <c r="DJ141" s="13"/>
    </row>
    <row r="142" spans="8:114" ht="15.75" customHeight="1" x14ac:dyDescent="0.35">
      <c r="H142" s="15"/>
      <c r="I142" s="15"/>
      <c r="J142" s="15"/>
      <c r="K142" s="15"/>
      <c r="L142" s="16"/>
      <c r="M142" s="15"/>
      <c r="N142" s="15"/>
      <c r="O142" s="15"/>
      <c r="P142" s="15"/>
      <c r="Q142" s="17"/>
      <c r="R142" s="17"/>
      <c r="DJ142" s="13"/>
    </row>
    <row r="143" spans="8:114" ht="15.75" customHeight="1" x14ac:dyDescent="0.35">
      <c r="H143" s="15"/>
      <c r="I143" s="15"/>
      <c r="J143" s="15"/>
      <c r="K143" s="15"/>
      <c r="L143" s="16"/>
      <c r="M143" s="15"/>
      <c r="N143" s="15"/>
      <c r="O143" s="15"/>
      <c r="P143" s="15"/>
      <c r="Q143" s="17"/>
      <c r="R143" s="17"/>
      <c r="DJ143" s="13"/>
    </row>
    <row r="144" spans="8:114" ht="15.75" customHeight="1" x14ac:dyDescent="0.35">
      <c r="H144" s="15"/>
      <c r="I144" s="15"/>
      <c r="J144" s="15"/>
      <c r="K144" s="15"/>
      <c r="L144" s="16"/>
      <c r="M144" s="15"/>
      <c r="N144" s="15"/>
      <c r="O144" s="15"/>
      <c r="P144" s="15"/>
      <c r="Q144" s="17"/>
      <c r="R144" s="17"/>
      <c r="DJ144" s="13"/>
    </row>
    <row r="145" spans="8:114" ht="15.75" customHeight="1" x14ac:dyDescent="0.35">
      <c r="H145" s="15"/>
      <c r="I145" s="15"/>
      <c r="J145" s="15"/>
      <c r="K145" s="15"/>
      <c r="L145" s="16"/>
      <c r="M145" s="15"/>
      <c r="N145" s="15"/>
      <c r="O145" s="15"/>
      <c r="P145" s="15"/>
      <c r="Q145" s="17"/>
      <c r="R145" s="17"/>
      <c r="DJ145" s="13"/>
    </row>
    <row r="146" spans="8:114" ht="15.75" customHeight="1" x14ac:dyDescent="0.35">
      <c r="H146" s="15"/>
      <c r="I146" s="15"/>
      <c r="J146" s="15"/>
      <c r="K146" s="15"/>
      <c r="L146" s="16"/>
      <c r="M146" s="15"/>
      <c r="N146" s="15"/>
      <c r="O146" s="15"/>
      <c r="P146" s="15"/>
      <c r="Q146" s="17"/>
      <c r="R146" s="17"/>
      <c r="DJ146" s="13"/>
    </row>
    <row r="147" spans="8:114" ht="15.75" customHeight="1" x14ac:dyDescent="0.35">
      <c r="H147" s="15"/>
      <c r="I147" s="15"/>
      <c r="J147" s="15"/>
      <c r="K147" s="15"/>
      <c r="L147" s="16"/>
      <c r="M147" s="15"/>
      <c r="N147" s="15"/>
      <c r="O147" s="15"/>
      <c r="P147" s="15"/>
      <c r="Q147" s="17"/>
      <c r="R147" s="17"/>
      <c r="DJ147" s="13"/>
    </row>
    <row r="148" spans="8:114" ht="15.75" customHeight="1" x14ac:dyDescent="0.35">
      <c r="H148" s="15"/>
      <c r="I148" s="15"/>
      <c r="J148" s="15"/>
      <c r="K148" s="15"/>
      <c r="L148" s="16"/>
      <c r="M148" s="15"/>
      <c r="N148" s="15"/>
      <c r="O148" s="15"/>
      <c r="P148" s="15"/>
      <c r="Q148" s="17"/>
      <c r="R148" s="17"/>
      <c r="DJ148" s="13"/>
    </row>
    <row r="149" spans="8:114" ht="15.75" customHeight="1" x14ac:dyDescent="0.35">
      <c r="H149" s="15"/>
      <c r="I149" s="15"/>
      <c r="J149" s="15"/>
      <c r="K149" s="15"/>
      <c r="L149" s="16"/>
      <c r="M149" s="15"/>
      <c r="N149" s="15"/>
      <c r="O149" s="15"/>
      <c r="P149" s="15"/>
      <c r="Q149" s="17"/>
      <c r="R149" s="17"/>
      <c r="DJ149" s="13"/>
    </row>
    <row r="150" spans="8:114" ht="15.75" customHeight="1" x14ac:dyDescent="0.35">
      <c r="H150" s="15"/>
      <c r="I150" s="15"/>
      <c r="J150" s="15"/>
      <c r="K150" s="15"/>
      <c r="L150" s="16"/>
      <c r="M150" s="15"/>
      <c r="N150" s="15"/>
      <c r="O150" s="15"/>
      <c r="P150" s="15"/>
      <c r="Q150" s="17"/>
      <c r="R150" s="17"/>
      <c r="DJ150" s="13"/>
    </row>
    <row r="151" spans="8:114" ht="15.75" customHeight="1" x14ac:dyDescent="0.35">
      <c r="H151" s="15"/>
      <c r="I151" s="15"/>
      <c r="J151" s="15"/>
      <c r="K151" s="15"/>
      <c r="L151" s="16"/>
      <c r="M151" s="15"/>
      <c r="N151" s="15"/>
      <c r="O151" s="15"/>
      <c r="P151" s="15"/>
      <c r="Q151" s="17"/>
      <c r="R151" s="17"/>
      <c r="DJ151" s="13"/>
    </row>
    <row r="152" spans="8:114" ht="15.75" customHeight="1" x14ac:dyDescent="0.35">
      <c r="H152" s="15"/>
      <c r="I152" s="15"/>
      <c r="J152" s="15"/>
      <c r="K152" s="15"/>
      <c r="L152" s="16"/>
      <c r="M152" s="15"/>
      <c r="N152" s="15"/>
      <c r="O152" s="15"/>
      <c r="P152" s="15"/>
      <c r="Q152" s="17"/>
      <c r="R152" s="17"/>
      <c r="DJ152" s="13"/>
    </row>
    <row r="153" spans="8:114" ht="15.75" customHeight="1" x14ac:dyDescent="0.35">
      <c r="H153" s="15"/>
      <c r="I153" s="15"/>
      <c r="J153" s="15"/>
      <c r="K153" s="15"/>
      <c r="L153" s="16"/>
      <c r="M153" s="15"/>
      <c r="N153" s="15"/>
      <c r="O153" s="15"/>
      <c r="P153" s="15"/>
      <c r="Q153" s="17"/>
      <c r="R153" s="17"/>
      <c r="DJ153" s="13"/>
    </row>
    <row r="154" spans="8:114" ht="15.75" customHeight="1" x14ac:dyDescent="0.35">
      <c r="H154" s="15"/>
      <c r="I154" s="15"/>
      <c r="J154" s="15"/>
      <c r="K154" s="15"/>
      <c r="L154" s="16"/>
      <c r="M154" s="15"/>
      <c r="N154" s="15"/>
      <c r="O154" s="15"/>
      <c r="P154" s="15"/>
      <c r="Q154" s="17"/>
      <c r="R154" s="17"/>
      <c r="DJ154" s="13"/>
    </row>
    <row r="155" spans="8:114" ht="15.75" customHeight="1" x14ac:dyDescent="0.35">
      <c r="H155" s="15"/>
      <c r="I155" s="15"/>
      <c r="J155" s="15"/>
      <c r="K155" s="15"/>
      <c r="L155" s="16"/>
      <c r="M155" s="15"/>
      <c r="N155" s="15"/>
      <c r="O155" s="15"/>
      <c r="P155" s="15"/>
      <c r="Q155" s="17"/>
      <c r="R155" s="17"/>
      <c r="DJ155" s="13"/>
    </row>
    <row r="156" spans="8:114" ht="15.75" customHeight="1" x14ac:dyDescent="0.35">
      <c r="H156" s="15"/>
      <c r="I156" s="15"/>
      <c r="J156" s="15"/>
      <c r="K156" s="15"/>
      <c r="L156" s="16"/>
      <c r="M156" s="15"/>
      <c r="N156" s="15"/>
      <c r="O156" s="15"/>
      <c r="P156" s="15"/>
      <c r="Q156" s="17"/>
      <c r="R156" s="17"/>
      <c r="DJ156" s="13"/>
    </row>
    <row r="157" spans="8:114" ht="15.75" customHeight="1" x14ac:dyDescent="0.35">
      <c r="H157" s="15"/>
      <c r="I157" s="15"/>
      <c r="J157" s="15"/>
      <c r="K157" s="15"/>
      <c r="L157" s="16"/>
      <c r="M157" s="15"/>
      <c r="N157" s="15"/>
      <c r="O157" s="15"/>
      <c r="P157" s="15"/>
      <c r="Q157" s="17"/>
      <c r="R157" s="17"/>
      <c r="DJ157" s="13"/>
    </row>
    <row r="158" spans="8:114" ht="15.75" customHeight="1" x14ac:dyDescent="0.35">
      <c r="H158" s="15"/>
      <c r="I158" s="15"/>
      <c r="J158" s="15"/>
      <c r="K158" s="15"/>
      <c r="L158" s="16"/>
      <c r="M158" s="15"/>
      <c r="N158" s="15"/>
      <c r="O158" s="15"/>
      <c r="P158" s="15"/>
      <c r="Q158" s="17"/>
      <c r="R158" s="17"/>
      <c r="DJ158" s="13"/>
    </row>
    <row r="159" spans="8:114" ht="15.75" customHeight="1" x14ac:dyDescent="0.35">
      <c r="H159" s="15"/>
      <c r="I159" s="15"/>
      <c r="J159" s="15"/>
      <c r="K159" s="15"/>
      <c r="L159" s="16"/>
      <c r="M159" s="15"/>
      <c r="N159" s="15"/>
      <c r="O159" s="15"/>
      <c r="P159" s="15"/>
      <c r="Q159" s="17"/>
      <c r="R159" s="17"/>
      <c r="DJ159" s="13"/>
    </row>
    <row r="160" spans="8:114" ht="15.75" customHeight="1" x14ac:dyDescent="0.35">
      <c r="H160" s="15"/>
      <c r="I160" s="15"/>
      <c r="J160" s="15"/>
      <c r="K160" s="15"/>
      <c r="L160" s="16"/>
      <c r="M160" s="15"/>
      <c r="N160" s="15"/>
      <c r="O160" s="15"/>
      <c r="P160" s="15"/>
      <c r="Q160" s="17"/>
      <c r="R160" s="17"/>
      <c r="DJ160" s="13"/>
    </row>
    <row r="161" spans="8:114" ht="15.75" customHeight="1" x14ac:dyDescent="0.35">
      <c r="H161" s="15"/>
      <c r="I161" s="15"/>
      <c r="J161" s="15"/>
      <c r="K161" s="15"/>
      <c r="L161" s="16"/>
      <c r="M161" s="15"/>
      <c r="N161" s="15"/>
      <c r="O161" s="15"/>
      <c r="P161" s="15"/>
      <c r="Q161" s="17"/>
      <c r="R161" s="17"/>
      <c r="DJ161" s="13"/>
    </row>
    <row r="162" spans="8:114" ht="15.75" customHeight="1" x14ac:dyDescent="0.35">
      <c r="H162" s="15"/>
      <c r="I162" s="15"/>
      <c r="J162" s="15"/>
      <c r="K162" s="15"/>
      <c r="L162" s="16"/>
      <c r="M162" s="15"/>
      <c r="N162" s="15"/>
      <c r="O162" s="15"/>
      <c r="P162" s="15"/>
      <c r="Q162" s="17"/>
      <c r="R162" s="17"/>
      <c r="DJ162" s="13"/>
    </row>
    <row r="163" spans="8:114" ht="15.75" customHeight="1" x14ac:dyDescent="0.35">
      <c r="H163" s="15"/>
      <c r="I163" s="15"/>
      <c r="J163" s="15"/>
      <c r="K163" s="15"/>
      <c r="L163" s="16"/>
      <c r="M163" s="15"/>
      <c r="N163" s="15"/>
      <c r="O163" s="15"/>
      <c r="P163" s="15"/>
      <c r="Q163" s="17"/>
      <c r="R163" s="17"/>
      <c r="DJ163" s="13"/>
    </row>
    <row r="164" spans="8:114" ht="15.75" customHeight="1" x14ac:dyDescent="0.35">
      <c r="H164" s="15"/>
      <c r="I164" s="15"/>
      <c r="J164" s="15"/>
      <c r="K164" s="15"/>
      <c r="L164" s="16"/>
      <c r="M164" s="15"/>
      <c r="N164" s="15"/>
      <c r="O164" s="15"/>
      <c r="P164" s="15"/>
      <c r="Q164" s="17"/>
      <c r="R164" s="17"/>
      <c r="DJ164" s="13"/>
    </row>
    <row r="165" spans="8:114" ht="15.75" customHeight="1" x14ac:dyDescent="0.35">
      <c r="H165" s="15"/>
      <c r="I165" s="15"/>
      <c r="J165" s="15"/>
      <c r="K165" s="15"/>
      <c r="L165" s="16"/>
      <c r="M165" s="15"/>
      <c r="N165" s="15"/>
      <c r="O165" s="15"/>
      <c r="P165" s="15"/>
      <c r="Q165" s="17"/>
      <c r="R165" s="17"/>
      <c r="DJ165" s="13"/>
    </row>
    <row r="166" spans="8:114" ht="15.75" customHeight="1" x14ac:dyDescent="0.35">
      <c r="H166" s="15"/>
      <c r="I166" s="15"/>
      <c r="J166" s="15"/>
      <c r="K166" s="15"/>
      <c r="L166" s="16"/>
      <c r="M166" s="15"/>
      <c r="N166" s="15"/>
      <c r="O166" s="15"/>
      <c r="P166" s="15"/>
      <c r="Q166" s="17"/>
      <c r="R166" s="17"/>
      <c r="DJ166" s="13"/>
    </row>
    <row r="167" spans="8:114" ht="15.75" customHeight="1" x14ac:dyDescent="0.35">
      <c r="H167" s="15"/>
      <c r="I167" s="15"/>
      <c r="J167" s="15"/>
      <c r="K167" s="15"/>
      <c r="L167" s="16"/>
      <c r="M167" s="15"/>
      <c r="N167" s="15"/>
      <c r="O167" s="15"/>
      <c r="P167" s="15"/>
      <c r="Q167" s="17"/>
      <c r="R167" s="17"/>
      <c r="DJ167" s="13"/>
    </row>
    <row r="168" spans="8:114" ht="15.75" customHeight="1" x14ac:dyDescent="0.35">
      <c r="H168" s="15"/>
      <c r="I168" s="15"/>
      <c r="J168" s="15"/>
      <c r="K168" s="15"/>
      <c r="L168" s="16"/>
      <c r="M168" s="15"/>
      <c r="N168" s="15"/>
      <c r="O168" s="15"/>
      <c r="P168" s="15"/>
      <c r="Q168" s="17"/>
      <c r="R168" s="17"/>
      <c r="DJ168" s="13"/>
    </row>
    <row r="169" spans="8:114" ht="15.75" customHeight="1" x14ac:dyDescent="0.35">
      <c r="H169" s="15"/>
      <c r="I169" s="15"/>
      <c r="J169" s="15"/>
      <c r="K169" s="15"/>
      <c r="L169" s="16"/>
      <c r="M169" s="15"/>
      <c r="N169" s="15"/>
      <c r="O169" s="15"/>
      <c r="P169" s="15"/>
      <c r="Q169" s="17"/>
      <c r="R169" s="17"/>
      <c r="DJ169" s="13"/>
    </row>
    <row r="170" spans="8:114" ht="15.75" customHeight="1" x14ac:dyDescent="0.35">
      <c r="H170" s="15"/>
      <c r="I170" s="15"/>
      <c r="J170" s="15"/>
      <c r="K170" s="15"/>
      <c r="L170" s="16"/>
      <c r="M170" s="15"/>
      <c r="N170" s="15"/>
      <c r="O170" s="15"/>
      <c r="P170" s="15"/>
      <c r="Q170" s="17"/>
      <c r="R170" s="17"/>
      <c r="DJ170" s="13"/>
    </row>
    <row r="171" spans="8:114" ht="15.75" customHeight="1" x14ac:dyDescent="0.35">
      <c r="H171" s="15"/>
      <c r="I171" s="15"/>
      <c r="J171" s="15"/>
      <c r="K171" s="15"/>
      <c r="L171" s="16"/>
      <c r="M171" s="15"/>
      <c r="N171" s="15"/>
      <c r="O171" s="15"/>
      <c r="P171" s="15"/>
      <c r="Q171" s="17"/>
      <c r="R171" s="17"/>
      <c r="DJ171" s="13"/>
    </row>
    <row r="172" spans="8:114" ht="15.75" customHeight="1" x14ac:dyDescent="0.35">
      <c r="H172" s="15"/>
      <c r="I172" s="15"/>
      <c r="J172" s="15"/>
      <c r="K172" s="15"/>
      <c r="L172" s="16"/>
      <c r="M172" s="15"/>
      <c r="N172" s="15"/>
      <c r="O172" s="15"/>
      <c r="P172" s="15"/>
      <c r="Q172" s="17"/>
      <c r="R172" s="17"/>
      <c r="DJ172" s="13"/>
    </row>
    <row r="173" spans="8:114" ht="15.75" customHeight="1" x14ac:dyDescent="0.35">
      <c r="H173" s="15"/>
      <c r="I173" s="15"/>
      <c r="J173" s="15"/>
      <c r="K173" s="15"/>
      <c r="L173" s="16"/>
      <c r="M173" s="15"/>
      <c r="N173" s="15"/>
      <c r="O173" s="15"/>
      <c r="P173" s="15"/>
      <c r="Q173" s="17"/>
      <c r="R173" s="17"/>
      <c r="DJ173" s="13"/>
    </row>
    <row r="174" spans="8:114" ht="15.75" customHeight="1" x14ac:dyDescent="0.35">
      <c r="H174" s="15"/>
      <c r="I174" s="15"/>
      <c r="J174" s="15"/>
      <c r="K174" s="15"/>
      <c r="L174" s="16"/>
      <c r="M174" s="15"/>
      <c r="N174" s="15"/>
      <c r="O174" s="15"/>
      <c r="P174" s="15"/>
      <c r="Q174" s="17"/>
      <c r="R174" s="17"/>
      <c r="DJ174" s="13"/>
    </row>
    <row r="175" spans="8:114" ht="15.75" customHeight="1" x14ac:dyDescent="0.35">
      <c r="H175" s="15"/>
      <c r="I175" s="15"/>
      <c r="J175" s="15"/>
      <c r="K175" s="15"/>
      <c r="L175" s="16"/>
      <c r="M175" s="15"/>
      <c r="N175" s="15"/>
      <c r="O175" s="15"/>
      <c r="P175" s="15"/>
      <c r="Q175" s="17"/>
      <c r="R175" s="17"/>
      <c r="DJ175" s="13"/>
    </row>
    <row r="176" spans="8:114" ht="15.75" customHeight="1" x14ac:dyDescent="0.35">
      <c r="H176" s="15"/>
      <c r="I176" s="15"/>
      <c r="J176" s="15"/>
      <c r="K176" s="15"/>
      <c r="L176" s="16"/>
      <c r="M176" s="15"/>
      <c r="N176" s="15"/>
      <c r="O176" s="15"/>
      <c r="P176" s="15"/>
      <c r="Q176" s="17"/>
      <c r="R176" s="17"/>
      <c r="DJ176" s="13"/>
    </row>
    <row r="177" spans="8:114" ht="15.75" customHeight="1" x14ac:dyDescent="0.35">
      <c r="H177" s="15"/>
      <c r="I177" s="15"/>
      <c r="J177" s="15"/>
      <c r="K177" s="15"/>
      <c r="L177" s="16"/>
      <c r="M177" s="15"/>
      <c r="N177" s="15"/>
      <c r="O177" s="15"/>
      <c r="P177" s="15"/>
      <c r="Q177" s="17"/>
      <c r="R177" s="17"/>
      <c r="DJ177" s="13"/>
    </row>
    <row r="178" spans="8:114" ht="15.75" customHeight="1" x14ac:dyDescent="0.35">
      <c r="H178" s="15"/>
      <c r="I178" s="15"/>
      <c r="J178" s="15"/>
      <c r="K178" s="15"/>
      <c r="L178" s="16"/>
      <c r="M178" s="15"/>
      <c r="N178" s="15"/>
      <c r="O178" s="15"/>
      <c r="P178" s="15"/>
      <c r="Q178" s="17"/>
      <c r="R178" s="17"/>
      <c r="DJ178" s="13"/>
    </row>
    <row r="179" spans="8:114" ht="15.75" customHeight="1" x14ac:dyDescent="0.35">
      <c r="H179" s="15"/>
      <c r="I179" s="15"/>
      <c r="J179" s="15"/>
      <c r="K179" s="15"/>
      <c r="L179" s="16"/>
      <c r="M179" s="15"/>
      <c r="N179" s="15"/>
      <c r="O179" s="15"/>
      <c r="P179" s="15"/>
      <c r="Q179" s="17"/>
      <c r="R179" s="17"/>
      <c r="DJ179" s="13"/>
    </row>
    <row r="180" spans="8:114" ht="15.75" customHeight="1" x14ac:dyDescent="0.35">
      <c r="H180" s="15"/>
      <c r="I180" s="15"/>
      <c r="J180" s="15"/>
      <c r="K180" s="15"/>
      <c r="L180" s="16"/>
      <c r="M180" s="15"/>
      <c r="N180" s="15"/>
      <c r="O180" s="15"/>
      <c r="P180" s="15"/>
      <c r="Q180" s="17"/>
      <c r="R180" s="17"/>
      <c r="DJ180" s="13"/>
    </row>
    <row r="181" spans="8:114" ht="15.75" customHeight="1" x14ac:dyDescent="0.35">
      <c r="H181" s="15"/>
      <c r="I181" s="15"/>
      <c r="J181" s="15"/>
      <c r="K181" s="15"/>
      <c r="L181" s="16"/>
      <c r="M181" s="15"/>
      <c r="N181" s="15"/>
      <c r="O181" s="15"/>
      <c r="P181" s="15"/>
      <c r="Q181" s="17"/>
      <c r="R181" s="17"/>
      <c r="DJ181" s="13"/>
    </row>
    <row r="182" spans="8:114" ht="15.75" customHeight="1" x14ac:dyDescent="0.35">
      <c r="H182" s="15"/>
      <c r="I182" s="15"/>
      <c r="J182" s="15"/>
      <c r="K182" s="15"/>
      <c r="L182" s="16"/>
      <c r="M182" s="15"/>
      <c r="N182" s="15"/>
      <c r="O182" s="15"/>
      <c r="P182" s="15"/>
      <c r="Q182" s="17"/>
      <c r="R182" s="17"/>
      <c r="DJ182" s="13"/>
    </row>
    <row r="183" spans="8:114" ht="15.75" customHeight="1" x14ac:dyDescent="0.35">
      <c r="H183" s="15"/>
      <c r="I183" s="15"/>
      <c r="J183" s="15"/>
      <c r="K183" s="15"/>
      <c r="L183" s="16"/>
      <c r="M183" s="15"/>
      <c r="N183" s="15"/>
      <c r="O183" s="15"/>
      <c r="P183" s="15"/>
      <c r="Q183" s="17"/>
      <c r="R183" s="17"/>
      <c r="DJ183" s="13"/>
    </row>
    <row r="184" spans="8:114" ht="15.75" customHeight="1" x14ac:dyDescent="0.35">
      <c r="H184" s="15"/>
      <c r="I184" s="15"/>
      <c r="J184" s="15"/>
      <c r="K184" s="15"/>
      <c r="L184" s="16"/>
      <c r="M184" s="15"/>
      <c r="N184" s="15"/>
      <c r="O184" s="15"/>
      <c r="P184" s="15"/>
      <c r="Q184" s="17"/>
      <c r="R184" s="17"/>
      <c r="DJ184" s="13"/>
    </row>
    <row r="185" spans="8:114" ht="15.75" customHeight="1" x14ac:dyDescent="0.35">
      <c r="H185" s="15"/>
      <c r="I185" s="15"/>
      <c r="J185" s="15"/>
      <c r="K185" s="15"/>
      <c r="L185" s="16"/>
      <c r="M185" s="15"/>
      <c r="N185" s="15"/>
      <c r="O185" s="15"/>
      <c r="P185" s="15"/>
      <c r="Q185" s="17"/>
      <c r="R185" s="17"/>
      <c r="DJ185" s="13"/>
    </row>
    <row r="186" spans="8:114" ht="15.75" customHeight="1" x14ac:dyDescent="0.35">
      <c r="H186" s="15"/>
      <c r="I186" s="15"/>
      <c r="J186" s="15"/>
      <c r="K186" s="15"/>
      <c r="L186" s="16"/>
      <c r="M186" s="15"/>
      <c r="N186" s="15"/>
      <c r="O186" s="15"/>
      <c r="P186" s="15"/>
      <c r="Q186" s="17"/>
      <c r="R186" s="17"/>
      <c r="DJ186" s="13"/>
    </row>
    <row r="187" spans="8:114" ht="15.75" customHeight="1" x14ac:dyDescent="0.35">
      <c r="H187" s="15"/>
      <c r="I187" s="15"/>
      <c r="J187" s="15"/>
      <c r="K187" s="15"/>
      <c r="L187" s="16"/>
      <c r="M187" s="15"/>
      <c r="N187" s="15"/>
      <c r="O187" s="15"/>
      <c r="P187" s="15"/>
      <c r="Q187" s="17"/>
      <c r="R187" s="17"/>
      <c r="DJ187" s="13"/>
    </row>
    <row r="188" spans="8:114" ht="15.75" customHeight="1" x14ac:dyDescent="0.35">
      <c r="H188" s="15"/>
      <c r="I188" s="15"/>
      <c r="J188" s="15"/>
      <c r="K188" s="15"/>
      <c r="L188" s="16"/>
      <c r="M188" s="15"/>
      <c r="N188" s="15"/>
      <c r="O188" s="15"/>
      <c r="P188" s="15"/>
      <c r="Q188" s="17"/>
      <c r="R188" s="17"/>
      <c r="DJ188" s="13"/>
    </row>
    <row r="189" spans="8:114" ht="15.75" customHeight="1" x14ac:dyDescent="0.35">
      <c r="H189" s="15"/>
      <c r="I189" s="15"/>
      <c r="J189" s="15"/>
      <c r="K189" s="15"/>
      <c r="L189" s="16"/>
      <c r="M189" s="15"/>
      <c r="N189" s="15"/>
      <c r="O189" s="15"/>
      <c r="P189" s="15"/>
      <c r="Q189" s="17"/>
      <c r="R189" s="17"/>
      <c r="DJ189" s="13"/>
    </row>
    <row r="190" spans="8:114" ht="15.75" customHeight="1" x14ac:dyDescent="0.35">
      <c r="H190" s="15"/>
      <c r="I190" s="15"/>
      <c r="J190" s="15"/>
      <c r="K190" s="15"/>
      <c r="L190" s="16"/>
      <c r="M190" s="15"/>
      <c r="N190" s="15"/>
      <c r="O190" s="15"/>
      <c r="P190" s="15"/>
      <c r="Q190" s="17"/>
      <c r="R190" s="17"/>
      <c r="DJ190" s="13"/>
    </row>
    <row r="191" spans="8:114" ht="15.75" customHeight="1" x14ac:dyDescent="0.35">
      <c r="H191" s="15"/>
      <c r="I191" s="15"/>
      <c r="J191" s="15"/>
      <c r="K191" s="15"/>
      <c r="L191" s="16"/>
      <c r="M191" s="15"/>
      <c r="N191" s="15"/>
      <c r="O191" s="15"/>
      <c r="P191" s="15"/>
      <c r="Q191" s="17"/>
      <c r="R191" s="17"/>
      <c r="DJ191" s="13"/>
    </row>
    <row r="192" spans="8:114" ht="15.75" customHeight="1" x14ac:dyDescent="0.35">
      <c r="H192" s="15"/>
      <c r="I192" s="15"/>
      <c r="J192" s="15"/>
      <c r="K192" s="15"/>
      <c r="L192" s="16"/>
      <c r="M192" s="15"/>
      <c r="N192" s="15"/>
      <c r="O192" s="15"/>
      <c r="P192" s="15"/>
      <c r="Q192" s="17"/>
      <c r="R192" s="17"/>
      <c r="DJ192" s="13"/>
    </row>
    <row r="193" spans="8:114" ht="15.75" customHeight="1" x14ac:dyDescent="0.35">
      <c r="H193" s="15"/>
      <c r="I193" s="15"/>
      <c r="J193" s="15"/>
      <c r="K193" s="15"/>
      <c r="L193" s="16"/>
      <c r="M193" s="15"/>
      <c r="N193" s="15"/>
      <c r="O193" s="15"/>
      <c r="P193" s="15"/>
      <c r="Q193" s="17"/>
      <c r="R193" s="17"/>
      <c r="DJ193" s="13"/>
    </row>
    <row r="194" spans="8:114" ht="15.75" customHeight="1" x14ac:dyDescent="0.35">
      <c r="H194" s="15"/>
      <c r="I194" s="15"/>
      <c r="J194" s="15"/>
      <c r="K194" s="15"/>
      <c r="L194" s="16"/>
      <c r="M194" s="15"/>
      <c r="N194" s="15"/>
      <c r="O194" s="15"/>
      <c r="P194" s="15"/>
      <c r="Q194" s="17"/>
      <c r="R194" s="17"/>
      <c r="DJ194" s="13"/>
    </row>
    <row r="195" spans="8:114" ht="15.75" customHeight="1" x14ac:dyDescent="0.35">
      <c r="H195" s="15"/>
      <c r="I195" s="15"/>
      <c r="J195" s="15"/>
      <c r="K195" s="15"/>
      <c r="L195" s="16"/>
      <c r="M195" s="15"/>
      <c r="N195" s="15"/>
      <c r="O195" s="15"/>
      <c r="P195" s="15"/>
      <c r="Q195" s="17"/>
      <c r="R195" s="17"/>
      <c r="DJ195" s="13"/>
    </row>
    <row r="196" spans="8:114" ht="15.75" customHeight="1" x14ac:dyDescent="0.35">
      <c r="H196" s="15"/>
      <c r="I196" s="15"/>
      <c r="J196" s="15"/>
      <c r="K196" s="15"/>
      <c r="L196" s="16"/>
      <c r="M196" s="15"/>
      <c r="N196" s="15"/>
      <c r="O196" s="15"/>
      <c r="P196" s="15"/>
      <c r="Q196" s="17"/>
      <c r="R196" s="17"/>
      <c r="DJ196" s="13"/>
    </row>
    <row r="197" spans="8:114" ht="15.75" customHeight="1" x14ac:dyDescent="0.35">
      <c r="H197" s="15"/>
      <c r="I197" s="15"/>
      <c r="J197" s="15"/>
      <c r="K197" s="15"/>
      <c r="L197" s="16"/>
      <c r="M197" s="15"/>
      <c r="N197" s="15"/>
      <c r="O197" s="15"/>
      <c r="P197" s="15"/>
      <c r="Q197" s="17"/>
      <c r="R197" s="17"/>
      <c r="DJ197" s="13"/>
    </row>
    <row r="198" spans="8:114" ht="15.75" customHeight="1" x14ac:dyDescent="0.35">
      <c r="H198" s="15"/>
      <c r="I198" s="15"/>
      <c r="J198" s="15"/>
      <c r="K198" s="15"/>
      <c r="L198" s="16"/>
      <c r="M198" s="15"/>
      <c r="N198" s="15"/>
      <c r="O198" s="15"/>
      <c r="P198" s="15"/>
      <c r="Q198" s="17"/>
      <c r="R198" s="17"/>
      <c r="DJ198" s="13"/>
    </row>
    <row r="199" spans="8:114" ht="15.75" customHeight="1" x14ac:dyDescent="0.35">
      <c r="H199" s="15"/>
      <c r="I199" s="15"/>
      <c r="J199" s="15"/>
      <c r="K199" s="15"/>
      <c r="L199" s="16"/>
      <c r="M199" s="15"/>
      <c r="N199" s="15"/>
      <c r="O199" s="15"/>
      <c r="P199" s="15"/>
      <c r="Q199" s="17"/>
      <c r="R199" s="17"/>
      <c r="DJ199" s="13"/>
    </row>
    <row r="200" spans="8:114" ht="15.75" customHeight="1" x14ac:dyDescent="0.35">
      <c r="H200" s="15"/>
      <c r="I200" s="15"/>
      <c r="J200" s="15"/>
      <c r="K200" s="15"/>
      <c r="L200" s="16"/>
      <c r="M200" s="15"/>
      <c r="N200" s="15"/>
      <c r="O200" s="15"/>
      <c r="P200" s="15"/>
      <c r="Q200" s="17"/>
      <c r="R200" s="17"/>
      <c r="DJ200" s="13"/>
    </row>
    <row r="201" spans="8:114" ht="15.75" customHeight="1" x14ac:dyDescent="0.35">
      <c r="H201" s="15"/>
      <c r="I201" s="15"/>
      <c r="J201" s="15"/>
      <c r="K201" s="15"/>
      <c r="L201" s="16"/>
      <c r="M201" s="15"/>
      <c r="N201" s="15"/>
      <c r="O201" s="15"/>
      <c r="P201" s="15"/>
      <c r="Q201" s="17"/>
      <c r="R201" s="17"/>
      <c r="DJ201" s="13"/>
    </row>
    <row r="202" spans="8:114" ht="15.75" customHeight="1" x14ac:dyDescent="0.35">
      <c r="H202" s="15"/>
      <c r="I202" s="15"/>
      <c r="J202" s="15"/>
      <c r="K202" s="15"/>
      <c r="L202" s="16"/>
      <c r="M202" s="15"/>
      <c r="N202" s="15"/>
      <c r="O202" s="15"/>
      <c r="P202" s="15"/>
      <c r="Q202" s="17"/>
      <c r="R202" s="17"/>
      <c r="DJ202" s="13"/>
    </row>
    <row r="203" spans="8:114" ht="15.75" customHeight="1" x14ac:dyDescent="0.35">
      <c r="H203" s="15"/>
      <c r="I203" s="15"/>
      <c r="J203" s="15"/>
      <c r="K203" s="15"/>
      <c r="L203" s="16"/>
      <c r="M203" s="15"/>
      <c r="N203" s="15"/>
      <c r="O203" s="15"/>
      <c r="P203" s="15"/>
      <c r="Q203" s="17"/>
      <c r="R203" s="17"/>
      <c r="DJ203" s="13"/>
    </row>
    <row r="204" spans="8:114" ht="15.75" customHeight="1" x14ac:dyDescent="0.35">
      <c r="H204" s="15"/>
      <c r="I204" s="15"/>
      <c r="J204" s="15"/>
      <c r="K204" s="15"/>
      <c r="L204" s="16"/>
      <c r="M204" s="15"/>
      <c r="N204" s="15"/>
      <c r="O204" s="15"/>
      <c r="P204" s="15"/>
      <c r="Q204" s="17"/>
      <c r="R204" s="17"/>
    </row>
    <row r="205" spans="8:114" ht="15.75" customHeight="1" x14ac:dyDescent="0.35">
      <c r="H205" s="15"/>
      <c r="I205" s="15"/>
      <c r="J205" s="15"/>
      <c r="K205" s="15"/>
      <c r="L205" s="16"/>
      <c r="M205" s="15"/>
      <c r="N205" s="15"/>
      <c r="O205" s="15"/>
      <c r="P205" s="15"/>
      <c r="Q205" s="17"/>
      <c r="R205" s="17"/>
    </row>
    <row r="206" spans="8:114" ht="15.75" customHeight="1" x14ac:dyDescent="0.35">
      <c r="H206" s="15"/>
      <c r="I206" s="15"/>
      <c r="J206" s="15"/>
      <c r="K206" s="15"/>
      <c r="L206" s="16"/>
      <c r="M206" s="15"/>
      <c r="N206" s="15"/>
      <c r="O206" s="15"/>
      <c r="P206" s="15"/>
      <c r="Q206" s="17"/>
      <c r="R206" s="17"/>
    </row>
    <row r="207" spans="8:114" ht="15.75" customHeight="1" x14ac:dyDescent="0.35">
      <c r="H207" s="15"/>
      <c r="I207" s="15"/>
      <c r="J207" s="15"/>
      <c r="K207" s="15"/>
      <c r="L207" s="16"/>
      <c r="M207" s="15"/>
      <c r="N207" s="15"/>
      <c r="O207" s="15"/>
      <c r="P207" s="15"/>
      <c r="Q207" s="17"/>
      <c r="R207" s="17"/>
    </row>
    <row r="208" spans="8:114" ht="15.75" customHeight="1" x14ac:dyDescent="0.35">
      <c r="H208" s="15"/>
      <c r="I208" s="15"/>
      <c r="J208" s="15"/>
      <c r="K208" s="15"/>
      <c r="L208" s="16"/>
      <c r="M208" s="15"/>
      <c r="N208" s="15"/>
      <c r="O208" s="15"/>
      <c r="P208" s="15"/>
      <c r="Q208" s="17"/>
      <c r="R208" s="17"/>
    </row>
    <row r="209" spans="8:18" ht="15.75" customHeight="1" x14ac:dyDescent="0.35">
      <c r="H209" s="15"/>
      <c r="I209" s="15"/>
      <c r="J209" s="15"/>
      <c r="K209" s="15"/>
      <c r="L209" s="16"/>
      <c r="M209" s="15"/>
      <c r="N209" s="15"/>
      <c r="O209" s="15"/>
      <c r="P209" s="15"/>
      <c r="Q209" s="17"/>
      <c r="R209" s="17"/>
    </row>
    <row r="210" spans="8:18" ht="15.75" customHeight="1" x14ac:dyDescent="0.35">
      <c r="H210" s="15"/>
      <c r="I210" s="15"/>
      <c r="J210" s="15"/>
      <c r="K210" s="15"/>
      <c r="L210" s="16"/>
      <c r="M210" s="15"/>
      <c r="N210" s="15"/>
      <c r="O210" s="15"/>
      <c r="P210" s="15"/>
      <c r="Q210" s="17"/>
      <c r="R210" s="17"/>
    </row>
    <row r="211" spans="8:18" ht="15.75" customHeight="1" x14ac:dyDescent="0.35">
      <c r="H211" s="15"/>
      <c r="I211" s="15"/>
      <c r="J211" s="15"/>
      <c r="K211" s="15"/>
      <c r="L211" s="16"/>
      <c r="M211" s="15"/>
      <c r="N211" s="15"/>
      <c r="O211" s="15"/>
      <c r="P211" s="15"/>
      <c r="Q211" s="17"/>
      <c r="R211" s="17"/>
    </row>
    <row r="212" spans="8:18" ht="15.75" customHeight="1" x14ac:dyDescent="0.35">
      <c r="H212" s="15"/>
      <c r="I212" s="15"/>
      <c r="J212" s="15"/>
      <c r="K212" s="15"/>
      <c r="L212" s="16"/>
      <c r="M212" s="15"/>
      <c r="N212" s="15"/>
      <c r="O212" s="15"/>
      <c r="P212" s="15"/>
      <c r="Q212" s="17"/>
      <c r="R212" s="17"/>
    </row>
    <row r="213" spans="8:18" ht="15.75" customHeight="1" x14ac:dyDescent="0.35">
      <c r="H213" s="15"/>
      <c r="I213" s="15"/>
      <c r="J213" s="15"/>
      <c r="K213" s="15"/>
      <c r="L213" s="16"/>
      <c r="M213" s="15"/>
      <c r="N213" s="15"/>
      <c r="O213" s="15"/>
      <c r="P213" s="15"/>
      <c r="Q213" s="17"/>
      <c r="R213" s="17"/>
    </row>
    <row r="214" spans="8:18" ht="15.75" customHeight="1" x14ac:dyDescent="0.35">
      <c r="H214" s="15"/>
      <c r="I214" s="15"/>
      <c r="J214" s="15"/>
      <c r="K214" s="15"/>
      <c r="L214" s="16"/>
      <c r="M214" s="15"/>
      <c r="N214" s="15"/>
      <c r="O214" s="15"/>
      <c r="P214" s="15"/>
      <c r="Q214" s="17"/>
      <c r="R214" s="17"/>
    </row>
    <row r="215" spans="8:18" ht="15.75" customHeight="1" x14ac:dyDescent="0.35">
      <c r="H215" s="15"/>
      <c r="I215" s="15"/>
      <c r="J215" s="15"/>
      <c r="K215" s="15"/>
      <c r="L215" s="16"/>
      <c r="M215" s="15"/>
      <c r="N215" s="15"/>
      <c r="O215" s="15"/>
      <c r="P215" s="15"/>
      <c r="Q215" s="17"/>
      <c r="R215" s="17"/>
    </row>
    <row r="216" spans="8:18" ht="15.75" customHeight="1" x14ac:dyDescent="0.35">
      <c r="H216" s="15"/>
      <c r="I216" s="15"/>
      <c r="J216" s="15"/>
      <c r="K216" s="15"/>
      <c r="L216" s="16"/>
      <c r="M216" s="15"/>
      <c r="N216" s="15"/>
      <c r="O216" s="15"/>
      <c r="P216" s="15"/>
      <c r="Q216" s="17"/>
      <c r="R216" s="17"/>
    </row>
    <row r="217" spans="8:18" ht="15.75" customHeight="1" x14ac:dyDescent="0.35">
      <c r="H217" s="15"/>
      <c r="I217" s="15"/>
      <c r="J217" s="15"/>
      <c r="K217" s="15"/>
      <c r="L217" s="16"/>
      <c r="M217" s="15"/>
      <c r="N217" s="15"/>
      <c r="O217" s="15"/>
      <c r="P217" s="15"/>
      <c r="Q217" s="17"/>
      <c r="R217" s="17"/>
    </row>
    <row r="218" spans="8:18" ht="15.75" customHeight="1" x14ac:dyDescent="0.35">
      <c r="H218" s="15"/>
      <c r="I218" s="15"/>
      <c r="J218" s="15"/>
      <c r="K218" s="15"/>
      <c r="L218" s="16"/>
      <c r="M218" s="15"/>
      <c r="N218" s="15"/>
      <c r="O218" s="15"/>
      <c r="P218" s="15"/>
      <c r="Q218" s="17"/>
      <c r="R218" s="17"/>
    </row>
    <row r="219" spans="8:18" ht="15.75" customHeight="1" x14ac:dyDescent="0.35">
      <c r="H219" s="15"/>
      <c r="I219" s="15"/>
      <c r="J219" s="15"/>
      <c r="K219" s="15"/>
      <c r="L219" s="16"/>
      <c r="M219" s="15"/>
      <c r="N219" s="15"/>
      <c r="O219" s="15"/>
      <c r="P219" s="15"/>
      <c r="Q219" s="17"/>
      <c r="R219" s="17"/>
    </row>
    <row r="220" spans="8:18" ht="15.75" customHeight="1" x14ac:dyDescent="0.35">
      <c r="H220" s="15"/>
      <c r="I220" s="15"/>
      <c r="J220" s="15"/>
      <c r="K220" s="15"/>
      <c r="L220" s="16"/>
      <c r="M220" s="15"/>
      <c r="N220" s="15"/>
      <c r="O220" s="15"/>
      <c r="P220" s="15"/>
      <c r="Q220" s="17"/>
      <c r="R220" s="17"/>
    </row>
    <row r="221" spans="8:18" ht="15.75" customHeight="1" x14ac:dyDescent="0.35">
      <c r="H221" s="15"/>
      <c r="I221" s="15"/>
      <c r="J221" s="15"/>
      <c r="K221" s="15"/>
      <c r="L221" s="16"/>
      <c r="M221" s="15"/>
      <c r="N221" s="15"/>
      <c r="O221" s="15"/>
      <c r="P221" s="15"/>
      <c r="Q221" s="17"/>
      <c r="R221" s="17"/>
    </row>
    <row r="222" spans="8:18" ht="15.75" customHeight="1" x14ac:dyDescent="0.35">
      <c r="H222" s="15"/>
      <c r="I222" s="15"/>
      <c r="J222" s="15"/>
      <c r="K222" s="15"/>
      <c r="L222" s="16"/>
      <c r="M222" s="15"/>
      <c r="N222" s="15"/>
      <c r="O222" s="15"/>
      <c r="P222" s="15"/>
      <c r="Q222" s="17"/>
      <c r="R222" s="17"/>
    </row>
    <row r="223" spans="8:18" ht="15.75" customHeight="1" x14ac:dyDescent="0.35">
      <c r="H223" s="15"/>
      <c r="I223" s="15"/>
      <c r="J223" s="15"/>
      <c r="K223" s="15"/>
      <c r="L223" s="16"/>
      <c r="M223" s="15"/>
      <c r="N223" s="15"/>
      <c r="O223" s="15"/>
      <c r="P223" s="15"/>
      <c r="Q223" s="17"/>
      <c r="R223" s="17"/>
    </row>
    <row r="224" spans="8:18" ht="15.75" customHeight="1" x14ac:dyDescent="0.35">
      <c r="H224" s="15"/>
      <c r="I224" s="15"/>
      <c r="J224" s="15"/>
      <c r="K224" s="15"/>
      <c r="L224" s="16"/>
      <c r="M224" s="15"/>
      <c r="N224" s="15"/>
      <c r="O224" s="15"/>
      <c r="P224" s="15"/>
      <c r="Q224" s="17"/>
      <c r="R224" s="17"/>
    </row>
    <row r="225" spans="8:18" ht="15.75" customHeight="1" x14ac:dyDescent="0.35">
      <c r="H225" s="15"/>
      <c r="I225" s="15"/>
      <c r="J225" s="15"/>
      <c r="K225" s="15"/>
      <c r="L225" s="16"/>
      <c r="M225" s="15"/>
      <c r="N225" s="15"/>
      <c r="O225" s="15"/>
      <c r="P225" s="15"/>
      <c r="Q225" s="17"/>
      <c r="R225" s="17"/>
    </row>
    <row r="226" spans="8:18" ht="15.75" customHeight="1" x14ac:dyDescent="0.35">
      <c r="H226" s="15"/>
      <c r="I226" s="15"/>
      <c r="J226" s="15"/>
      <c r="K226" s="15"/>
      <c r="L226" s="16"/>
      <c r="M226" s="15"/>
      <c r="N226" s="15"/>
      <c r="O226" s="15"/>
      <c r="P226" s="15"/>
      <c r="Q226" s="17"/>
      <c r="R226" s="17"/>
    </row>
    <row r="227" spans="8:18" ht="15.75" customHeight="1" x14ac:dyDescent="0.35">
      <c r="H227" s="15"/>
      <c r="I227" s="15"/>
      <c r="J227" s="15"/>
      <c r="K227" s="15"/>
      <c r="L227" s="16"/>
      <c r="M227" s="15"/>
      <c r="N227" s="15"/>
      <c r="O227" s="15"/>
      <c r="P227" s="15"/>
      <c r="Q227" s="17"/>
      <c r="R227" s="17"/>
    </row>
    <row r="228" spans="8:18" ht="15.75" customHeight="1" x14ac:dyDescent="0.35">
      <c r="H228" s="15"/>
      <c r="I228" s="15"/>
      <c r="J228" s="15"/>
      <c r="K228" s="15"/>
      <c r="L228" s="16"/>
      <c r="M228" s="15"/>
      <c r="N228" s="15"/>
      <c r="O228" s="15"/>
      <c r="P228" s="15"/>
      <c r="Q228" s="17"/>
      <c r="R228" s="17"/>
    </row>
    <row r="229" spans="8:18" ht="15.75" customHeight="1" x14ac:dyDescent="0.35">
      <c r="H229" s="15"/>
      <c r="I229" s="15"/>
      <c r="J229" s="15"/>
      <c r="K229" s="15"/>
      <c r="L229" s="16"/>
      <c r="M229" s="15"/>
      <c r="N229" s="15"/>
      <c r="O229" s="15"/>
      <c r="P229" s="15"/>
      <c r="Q229" s="17"/>
      <c r="R229" s="17"/>
    </row>
    <row r="230" spans="8:18" ht="15.75" customHeight="1" x14ac:dyDescent="0.35">
      <c r="H230" s="15"/>
      <c r="I230" s="15"/>
      <c r="J230" s="15"/>
      <c r="K230" s="15"/>
      <c r="L230" s="16"/>
      <c r="M230" s="15"/>
      <c r="N230" s="15"/>
      <c r="O230" s="15"/>
      <c r="P230" s="15"/>
      <c r="Q230" s="17"/>
      <c r="R230" s="17"/>
    </row>
    <row r="231" spans="8:18" ht="15.75" customHeight="1" x14ac:dyDescent="0.35">
      <c r="H231" s="15"/>
      <c r="I231" s="15"/>
      <c r="J231" s="15"/>
      <c r="K231" s="15"/>
      <c r="L231" s="16"/>
      <c r="M231" s="15"/>
      <c r="N231" s="15"/>
      <c r="O231" s="15"/>
      <c r="P231" s="15"/>
      <c r="Q231" s="17"/>
      <c r="R231" s="17"/>
    </row>
    <row r="232" spans="8:18" ht="15.75" customHeight="1" x14ac:dyDescent="0.35">
      <c r="H232" s="15"/>
      <c r="I232" s="15"/>
      <c r="J232" s="15"/>
      <c r="K232" s="15"/>
      <c r="L232" s="16"/>
      <c r="M232" s="15"/>
      <c r="N232" s="15"/>
      <c r="O232" s="15"/>
      <c r="P232" s="15"/>
      <c r="Q232" s="17"/>
      <c r="R232" s="17"/>
    </row>
    <row r="233" spans="8:18" ht="15.75" customHeight="1" x14ac:dyDescent="0.35">
      <c r="H233" s="15"/>
      <c r="I233" s="15"/>
      <c r="J233" s="15"/>
      <c r="K233" s="15"/>
      <c r="L233" s="16"/>
      <c r="M233" s="15"/>
      <c r="N233" s="15"/>
      <c r="O233" s="15"/>
      <c r="P233" s="15"/>
      <c r="Q233" s="17"/>
      <c r="R233" s="17"/>
    </row>
    <row r="234" spans="8:18" ht="15.75" customHeight="1" x14ac:dyDescent="0.35">
      <c r="H234" s="15"/>
      <c r="I234" s="15"/>
      <c r="J234" s="15"/>
      <c r="K234" s="15"/>
      <c r="L234" s="16"/>
      <c r="M234" s="15"/>
      <c r="N234" s="15"/>
      <c r="O234" s="15"/>
      <c r="P234" s="15"/>
      <c r="Q234" s="17"/>
      <c r="R234" s="17"/>
    </row>
    <row r="235" spans="8:18" ht="15.75" customHeight="1" x14ac:dyDescent="0.35">
      <c r="H235" s="15"/>
      <c r="I235" s="15"/>
      <c r="J235" s="15"/>
      <c r="K235" s="15"/>
      <c r="L235" s="16"/>
      <c r="M235" s="15"/>
      <c r="N235" s="15"/>
      <c r="O235" s="15"/>
      <c r="P235" s="15"/>
      <c r="Q235" s="17"/>
      <c r="R235" s="17"/>
    </row>
    <row r="236" spans="8:18" ht="15.75" customHeight="1" x14ac:dyDescent="0.35">
      <c r="H236" s="15"/>
      <c r="I236" s="15"/>
      <c r="J236" s="15"/>
      <c r="K236" s="15"/>
      <c r="L236" s="16"/>
      <c r="M236" s="15"/>
      <c r="N236" s="15"/>
      <c r="O236" s="15"/>
      <c r="P236" s="15"/>
      <c r="Q236" s="17"/>
      <c r="R236" s="17"/>
    </row>
    <row r="237" spans="8:18" ht="15.75" customHeight="1" x14ac:dyDescent="0.35">
      <c r="H237" s="15"/>
      <c r="I237" s="15"/>
      <c r="J237" s="15"/>
      <c r="K237" s="15"/>
      <c r="L237" s="16"/>
      <c r="M237" s="15"/>
      <c r="N237" s="15"/>
      <c r="O237" s="15"/>
      <c r="P237" s="15"/>
      <c r="Q237" s="17"/>
      <c r="R237" s="17"/>
    </row>
    <row r="238" spans="8:18" ht="15.75" customHeight="1" x14ac:dyDescent="0.35">
      <c r="H238" s="15"/>
      <c r="I238" s="15"/>
      <c r="J238" s="15"/>
      <c r="K238" s="15"/>
      <c r="L238" s="16"/>
      <c r="M238" s="15"/>
      <c r="N238" s="15"/>
      <c r="O238" s="15"/>
      <c r="P238" s="15"/>
      <c r="Q238" s="17"/>
      <c r="R238" s="17"/>
    </row>
    <row r="239" spans="8:18" ht="15.75" customHeight="1" x14ac:dyDescent="0.35">
      <c r="H239" s="15"/>
      <c r="I239" s="15"/>
      <c r="J239" s="15"/>
      <c r="K239" s="15"/>
      <c r="L239" s="16"/>
      <c r="M239" s="15"/>
      <c r="N239" s="15"/>
      <c r="O239" s="15"/>
      <c r="P239" s="15"/>
      <c r="Q239" s="17"/>
      <c r="R239" s="17"/>
    </row>
    <row r="240" spans="8:18" ht="15.75" customHeight="1" x14ac:dyDescent="0.35">
      <c r="H240" s="15"/>
      <c r="I240" s="15"/>
      <c r="J240" s="15"/>
      <c r="K240" s="15"/>
      <c r="L240" s="16"/>
      <c r="M240" s="15"/>
      <c r="N240" s="15"/>
      <c r="O240" s="15"/>
      <c r="P240" s="15"/>
      <c r="Q240" s="17"/>
      <c r="R240" s="17"/>
    </row>
    <row r="241" spans="8:18" ht="15.75" customHeight="1" x14ac:dyDescent="0.35">
      <c r="H241" s="15"/>
      <c r="I241" s="15"/>
      <c r="J241" s="15"/>
      <c r="K241" s="15"/>
      <c r="L241" s="16"/>
      <c r="M241" s="15"/>
      <c r="N241" s="15"/>
      <c r="O241" s="15"/>
      <c r="P241" s="15"/>
      <c r="Q241" s="17"/>
      <c r="R241" s="17"/>
    </row>
    <row r="242" spans="8:18" ht="15.75" customHeight="1" x14ac:dyDescent="0.35">
      <c r="H242" s="15"/>
      <c r="I242" s="15"/>
      <c r="J242" s="15"/>
      <c r="K242" s="15"/>
      <c r="L242" s="16"/>
      <c r="M242" s="15"/>
      <c r="N242" s="15"/>
      <c r="O242" s="15"/>
      <c r="P242" s="15"/>
      <c r="Q242" s="17"/>
      <c r="R242" s="17"/>
    </row>
    <row r="243" spans="8:18" ht="15.75" customHeight="1" x14ac:dyDescent="0.35">
      <c r="H243" s="15"/>
      <c r="I243" s="15"/>
      <c r="J243" s="15"/>
      <c r="K243" s="15"/>
      <c r="L243" s="16"/>
      <c r="M243" s="15"/>
      <c r="N243" s="15"/>
      <c r="O243" s="15"/>
      <c r="P243" s="15"/>
      <c r="Q243" s="17"/>
      <c r="R243" s="17"/>
    </row>
    <row r="244" spans="8:18" ht="15.75" customHeight="1" x14ac:dyDescent="0.35">
      <c r="H244" s="15"/>
      <c r="I244" s="15"/>
      <c r="J244" s="15"/>
      <c r="K244" s="15"/>
      <c r="L244" s="16"/>
      <c r="M244" s="15"/>
      <c r="N244" s="15"/>
      <c r="O244" s="15"/>
      <c r="P244" s="15"/>
      <c r="Q244" s="17"/>
      <c r="R244" s="17"/>
    </row>
    <row r="245" spans="8:18" ht="15.75" customHeight="1" x14ac:dyDescent="0.35">
      <c r="H245" s="15"/>
      <c r="I245" s="15"/>
      <c r="J245" s="15"/>
      <c r="K245" s="15"/>
      <c r="L245" s="16"/>
      <c r="M245" s="15"/>
      <c r="N245" s="15"/>
      <c r="O245" s="15"/>
      <c r="P245" s="15"/>
      <c r="Q245" s="17"/>
      <c r="R245" s="17"/>
    </row>
    <row r="246" spans="8:18" ht="15.75" customHeight="1" x14ac:dyDescent="0.35">
      <c r="H246" s="15"/>
      <c r="I246" s="15"/>
      <c r="J246" s="15"/>
      <c r="K246" s="15"/>
      <c r="L246" s="16"/>
      <c r="M246" s="15"/>
      <c r="N246" s="15"/>
      <c r="O246" s="15"/>
      <c r="P246" s="15"/>
      <c r="Q246" s="17"/>
      <c r="R246" s="17"/>
    </row>
    <row r="247" spans="8:18" ht="15.75" customHeight="1" x14ac:dyDescent="0.35">
      <c r="H247" s="15"/>
      <c r="I247" s="15"/>
      <c r="J247" s="15"/>
      <c r="K247" s="15"/>
      <c r="L247" s="16"/>
      <c r="M247" s="15"/>
      <c r="N247" s="15"/>
      <c r="O247" s="15"/>
      <c r="P247" s="15"/>
      <c r="Q247" s="17"/>
      <c r="R247" s="17"/>
    </row>
    <row r="248" spans="8:18" ht="15.75" customHeight="1" x14ac:dyDescent="0.35">
      <c r="H248" s="15"/>
      <c r="I248" s="15"/>
      <c r="J248" s="15"/>
      <c r="K248" s="15"/>
      <c r="L248" s="16"/>
      <c r="M248" s="15"/>
      <c r="N248" s="15"/>
      <c r="O248" s="15"/>
      <c r="P248" s="15"/>
      <c r="Q248" s="17"/>
      <c r="R248" s="17"/>
    </row>
    <row r="249" spans="8:18" ht="15.75" customHeight="1" x14ac:dyDescent="0.35">
      <c r="H249" s="15"/>
      <c r="I249" s="15"/>
      <c r="J249" s="15"/>
      <c r="K249" s="15"/>
      <c r="L249" s="16"/>
      <c r="M249" s="15"/>
      <c r="N249" s="15"/>
      <c r="O249" s="15"/>
      <c r="P249" s="15"/>
      <c r="Q249" s="17"/>
      <c r="R249" s="17"/>
    </row>
    <row r="250" spans="8:18" ht="15.75" customHeight="1" x14ac:dyDescent="0.35">
      <c r="H250" s="15"/>
      <c r="I250" s="15"/>
      <c r="J250" s="15"/>
      <c r="K250" s="15"/>
      <c r="L250" s="16"/>
      <c r="M250" s="15"/>
      <c r="N250" s="15"/>
      <c r="O250" s="15"/>
      <c r="P250" s="15"/>
      <c r="Q250" s="17"/>
      <c r="R250" s="17"/>
    </row>
    <row r="251" spans="8:18" ht="15.75" customHeight="1" x14ac:dyDescent="0.35">
      <c r="H251" s="15"/>
      <c r="I251" s="15"/>
      <c r="J251" s="15"/>
      <c r="K251" s="15"/>
      <c r="L251" s="16"/>
      <c r="M251" s="15"/>
      <c r="N251" s="15"/>
      <c r="O251" s="15"/>
      <c r="P251" s="15"/>
      <c r="Q251" s="17"/>
      <c r="R251" s="17"/>
    </row>
    <row r="252" spans="8:18" ht="15.75" customHeight="1" x14ac:dyDescent="0.35">
      <c r="H252" s="15"/>
      <c r="I252" s="15"/>
      <c r="J252" s="15"/>
      <c r="K252" s="15"/>
      <c r="L252" s="16"/>
      <c r="M252" s="15"/>
      <c r="N252" s="15"/>
      <c r="O252" s="15"/>
      <c r="P252" s="15"/>
      <c r="Q252" s="17"/>
      <c r="R252" s="17"/>
    </row>
    <row r="253" spans="8:18" ht="15.75" customHeight="1" x14ac:dyDescent="0.35">
      <c r="H253" s="15"/>
      <c r="I253" s="15"/>
      <c r="J253" s="15"/>
      <c r="K253" s="15"/>
      <c r="L253" s="16"/>
      <c r="M253" s="15"/>
      <c r="N253" s="15"/>
      <c r="O253" s="15"/>
      <c r="P253" s="15"/>
      <c r="Q253" s="17"/>
      <c r="R253" s="17"/>
    </row>
    <row r="254" spans="8:18" ht="15.75" customHeight="1" x14ac:dyDescent="0.35">
      <c r="H254" s="15"/>
      <c r="I254" s="15"/>
      <c r="J254" s="15"/>
      <c r="K254" s="15"/>
      <c r="L254" s="16"/>
      <c r="M254" s="15"/>
      <c r="N254" s="15"/>
      <c r="O254" s="15"/>
      <c r="P254" s="15"/>
      <c r="Q254" s="17"/>
      <c r="R254" s="17"/>
    </row>
    <row r="255" spans="8:18" ht="15.75" customHeight="1" x14ac:dyDescent="0.35">
      <c r="H255" s="15"/>
      <c r="I255" s="15"/>
      <c r="J255" s="15"/>
      <c r="K255" s="15"/>
      <c r="L255" s="16"/>
      <c r="M255" s="15"/>
      <c r="N255" s="15"/>
      <c r="O255" s="15"/>
      <c r="P255" s="15"/>
      <c r="Q255" s="17"/>
      <c r="R255" s="17"/>
    </row>
    <row r="256" spans="8:18" ht="15.75" customHeight="1" x14ac:dyDescent="0.35">
      <c r="H256" s="15"/>
      <c r="I256" s="15"/>
      <c r="J256" s="15"/>
      <c r="K256" s="15"/>
      <c r="L256" s="16"/>
      <c r="M256" s="15"/>
      <c r="N256" s="15"/>
      <c r="O256" s="15"/>
      <c r="P256" s="15"/>
      <c r="Q256" s="17"/>
      <c r="R256" s="17"/>
    </row>
    <row r="257" spans="8:18" ht="15.75" customHeight="1" x14ac:dyDescent="0.35">
      <c r="H257" s="15"/>
      <c r="I257" s="15"/>
      <c r="J257" s="15"/>
      <c r="K257" s="15"/>
      <c r="L257" s="16"/>
      <c r="M257" s="15"/>
      <c r="N257" s="15"/>
      <c r="O257" s="15"/>
      <c r="P257" s="15"/>
      <c r="Q257" s="17"/>
      <c r="R257" s="17"/>
    </row>
    <row r="258" spans="8:18" ht="15.75" customHeight="1" x14ac:dyDescent="0.35">
      <c r="H258" s="15"/>
      <c r="I258" s="15"/>
      <c r="J258" s="15"/>
      <c r="K258" s="15"/>
      <c r="L258" s="16"/>
      <c r="M258" s="15"/>
      <c r="N258" s="15"/>
      <c r="O258" s="15"/>
      <c r="P258" s="15"/>
      <c r="Q258" s="17"/>
      <c r="R258" s="17"/>
    </row>
    <row r="259" spans="8:18" ht="15.75" customHeight="1" x14ac:dyDescent="0.35">
      <c r="H259" s="15"/>
      <c r="I259" s="15"/>
      <c r="J259" s="15"/>
      <c r="K259" s="15"/>
      <c r="L259" s="16"/>
      <c r="M259" s="15"/>
      <c r="N259" s="15"/>
      <c r="O259" s="15"/>
      <c r="P259" s="15"/>
      <c r="Q259" s="17"/>
      <c r="R259" s="17"/>
    </row>
    <row r="260" spans="8:18" ht="15.75" customHeight="1" x14ac:dyDescent="0.35">
      <c r="H260" s="15"/>
      <c r="I260" s="15"/>
      <c r="J260" s="15"/>
      <c r="K260" s="15"/>
      <c r="L260" s="16"/>
      <c r="M260" s="15"/>
      <c r="N260" s="15"/>
      <c r="O260" s="15"/>
      <c r="P260" s="15"/>
      <c r="Q260" s="17"/>
      <c r="R260" s="17"/>
    </row>
    <row r="261" spans="8:18" ht="15.75" customHeight="1" x14ac:dyDescent="0.35">
      <c r="H261" s="15"/>
      <c r="I261" s="15"/>
      <c r="J261" s="15"/>
      <c r="K261" s="15"/>
      <c r="L261" s="16"/>
      <c r="M261" s="15"/>
      <c r="N261" s="15"/>
      <c r="O261" s="15"/>
      <c r="P261" s="15"/>
      <c r="Q261" s="17"/>
      <c r="R261" s="17"/>
    </row>
    <row r="262" spans="8:18" ht="15.75" customHeight="1" x14ac:dyDescent="0.35">
      <c r="H262" s="15"/>
      <c r="I262" s="15"/>
      <c r="J262" s="15"/>
      <c r="K262" s="15"/>
      <c r="L262" s="16"/>
      <c r="M262" s="15"/>
      <c r="N262" s="15"/>
      <c r="O262" s="15"/>
      <c r="P262" s="15"/>
      <c r="Q262" s="17"/>
      <c r="R262" s="17"/>
    </row>
    <row r="263" spans="8:18" ht="15.75" customHeight="1" x14ac:dyDescent="0.35">
      <c r="H263" s="15"/>
      <c r="I263" s="15"/>
      <c r="J263" s="15"/>
      <c r="K263" s="15"/>
      <c r="L263" s="16"/>
      <c r="M263" s="15"/>
      <c r="N263" s="15"/>
      <c r="O263" s="15"/>
      <c r="P263" s="15"/>
      <c r="Q263" s="17"/>
      <c r="R263" s="17"/>
    </row>
    <row r="264" spans="8:18" ht="15.75" customHeight="1" x14ac:dyDescent="0.35">
      <c r="H264" s="15"/>
      <c r="I264" s="15"/>
      <c r="J264" s="15"/>
      <c r="K264" s="15"/>
      <c r="L264" s="16"/>
      <c r="M264" s="15"/>
      <c r="N264" s="15"/>
      <c r="O264" s="15"/>
      <c r="P264" s="15"/>
      <c r="Q264" s="17"/>
      <c r="R264" s="17"/>
    </row>
    <row r="265" spans="8:18" ht="15.75" customHeight="1" x14ac:dyDescent="0.35">
      <c r="H265" s="15"/>
      <c r="I265" s="15"/>
      <c r="J265" s="15"/>
      <c r="K265" s="15"/>
      <c r="L265" s="16"/>
      <c r="M265" s="15"/>
      <c r="N265" s="15"/>
      <c r="O265" s="15"/>
      <c r="P265" s="15"/>
      <c r="Q265" s="17"/>
      <c r="R265" s="17"/>
    </row>
    <row r="266" spans="8:18" ht="15.75" customHeight="1" x14ac:dyDescent="0.35">
      <c r="H266" s="15"/>
      <c r="I266" s="15"/>
      <c r="J266" s="15"/>
      <c r="K266" s="15"/>
      <c r="L266" s="16"/>
      <c r="M266" s="15"/>
      <c r="N266" s="15"/>
      <c r="O266" s="15"/>
      <c r="P266" s="15"/>
      <c r="Q266" s="17"/>
      <c r="R266" s="17"/>
    </row>
    <row r="267" spans="8:18" ht="15.75" customHeight="1" x14ac:dyDescent="0.35">
      <c r="H267" s="15"/>
      <c r="I267" s="15"/>
      <c r="J267" s="15"/>
      <c r="K267" s="15"/>
      <c r="L267" s="16"/>
      <c r="M267" s="15"/>
      <c r="N267" s="15"/>
      <c r="O267" s="15"/>
      <c r="P267" s="15"/>
      <c r="Q267" s="17"/>
      <c r="R267" s="17"/>
    </row>
    <row r="268" spans="8:18" ht="15.75" customHeight="1" x14ac:dyDescent="0.35">
      <c r="H268" s="15"/>
      <c r="I268" s="15"/>
      <c r="J268" s="15"/>
      <c r="K268" s="15"/>
      <c r="L268" s="16"/>
      <c r="M268" s="15"/>
      <c r="N268" s="15"/>
      <c r="O268" s="15"/>
      <c r="P268" s="15"/>
      <c r="Q268" s="17"/>
      <c r="R268" s="17"/>
    </row>
    <row r="269" spans="8:18" ht="15.75" customHeight="1" x14ac:dyDescent="0.35">
      <c r="H269" s="15"/>
      <c r="I269" s="15"/>
      <c r="J269" s="15"/>
      <c r="K269" s="15"/>
      <c r="L269" s="16"/>
      <c r="M269" s="15"/>
      <c r="N269" s="15"/>
      <c r="O269" s="15"/>
      <c r="P269" s="15"/>
      <c r="Q269" s="17"/>
      <c r="R269" s="17"/>
    </row>
    <row r="270" spans="8:18" ht="15.75" customHeight="1" x14ac:dyDescent="0.35">
      <c r="H270" s="15"/>
      <c r="I270" s="15"/>
      <c r="J270" s="15"/>
      <c r="K270" s="15"/>
      <c r="L270" s="16"/>
      <c r="M270" s="15"/>
      <c r="N270" s="15"/>
      <c r="O270" s="15"/>
      <c r="P270" s="15"/>
      <c r="Q270" s="17"/>
      <c r="R270" s="17"/>
    </row>
    <row r="271" spans="8:18" ht="15.75" customHeight="1" x14ac:dyDescent="0.35">
      <c r="H271" s="15"/>
      <c r="I271" s="15"/>
      <c r="J271" s="15"/>
      <c r="K271" s="15"/>
      <c r="L271" s="16"/>
      <c r="M271" s="15"/>
      <c r="N271" s="15"/>
      <c r="O271" s="15"/>
      <c r="P271" s="15"/>
      <c r="Q271" s="17"/>
      <c r="R271" s="17"/>
    </row>
    <row r="272" spans="8:18" ht="15.75" customHeight="1" x14ac:dyDescent="0.35">
      <c r="H272" s="15"/>
      <c r="I272" s="15"/>
      <c r="J272" s="15"/>
      <c r="K272" s="15"/>
      <c r="L272" s="16"/>
      <c r="M272" s="15"/>
      <c r="N272" s="15"/>
      <c r="O272" s="15"/>
      <c r="P272" s="15"/>
      <c r="Q272" s="17"/>
      <c r="R272" s="17"/>
    </row>
    <row r="273" spans="8:18" ht="15.75" customHeight="1" x14ac:dyDescent="0.35">
      <c r="H273" s="15"/>
      <c r="I273" s="15"/>
      <c r="J273" s="15"/>
      <c r="K273" s="15"/>
      <c r="L273" s="16"/>
      <c r="M273" s="15"/>
      <c r="N273" s="15"/>
      <c r="O273" s="15"/>
      <c r="P273" s="15"/>
      <c r="Q273" s="17"/>
      <c r="R273" s="17"/>
    </row>
    <row r="274" spans="8:18" ht="15.75" customHeight="1" x14ac:dyDescent="0.35">
      <c r="H274" s="15"/>
      <c r="I274" s="15"/>
      <c r="J274" s="15"/>
      <c r="K274" s="15"/>
      <c r="L274" s="16"/>
      <c r="M274" s="15"/>
      <c r="N274" s="15"/>
      <c r="O274" s="15"/>
      <c r="P274" s="15"/>
      <c r="Q274" s="17"/>
      <c r="R274" s="17"/>
    </row>
    <row r="275" spans="8:18" ht="15.75" customHeight="1" x14ac:dyDescent="0.35">
      <c r="H275" s="15"/>
      <c r="I275" s="15"/>
      <c r="J275" s="15"/>
      <c r="K275" s="15"/>
      <c r="L275" s="16"/>
      <c r="M275" s="15"/>
      <c r="N275" s="15"/>
      <c r="O275" s="15"/>
      <c r="P275" s="15"/>
      <c r="Q275" s="17"/>
      <c r="R275" s="17"/>
    </row>
    <row r="276" spans="8:18" ht="15.75" customHeight="1" x14ac:dyDescent="0.35">
      <c r="H276" s="15"/>
      <c r="I276" s="15"/>
      <c r="J276" s="15"/>
      <c r="K276" s="15"/>
      <c r="L276" s="16"/>
      <c r="M276" s="15"/>
      <c r="N276" s="15"/>
      <c r="O276" s="15"/>
      <c r="P276" s="15"/>
      <c r="Q276" s="17"/>
      <c r="R276" s="17"/>
    </row>
    <row r="277" spans="8:18" ht="15.75" customHeight="1" x14ac:dyDescent="0.35">
      <c r="H277" s="15"/>
      <c r="I277" s="15"/>
      <c r="J277" s="15"/>
      <c r="K277" s="15"/>
      <c r="L277" s="16"/>
      <c r="M277" s="15"/>
      <c r="N277" s="15"/>
      <c r="O277" s="15"/>
      <c r="P277" s="15"/>
      <c r="Q277" s="17"/>
      <c r="R277" s="17"/>
    </row>
    <row r="278" spans="8:18" ht="15.75" customHeight="1" x14ac:dyDescent="0.35">
      <c r="H278" s="15"/>
      <c r="I278" s="15"/>
      <c r="J278" s="15"/>
      <c r="K278" s="15"/>
      <c r="L278" s="16"/>
      <c r="M278" s="15"/>
      <c r="N278" s="15"/>
      <c r="O278" s="15"/>
      <c r="P278" s="15"/>
      <c r="Q278" s="17"/>
      <c r="R278" s="17"/>
    </row>
    <row r="279" spans="8:18" ht="15.75" customHeight="1" x14ac:dyDescent="0.35">
      <c r="H279" s="15"/>
      <c r="I279" s="15"/>
      <c r="J279" s="15"/>
      <c r="K279" s="15"/>
      <c r="L279" s="16"/>
      <c r="M279" s="15"/>
      <c r="N279" s="15"/>
      <c r="O279" s="15"/>
      <c r="P279" s="15"/>
      <c r="Q279" s="17"/>
      <c r="R279" s="17"/>
    </row>
    <row r="280" spans="8:18" ht="15.75" customHeight="1" x14ac:dyDescent="0.35">
      <c r="H280" s="15"/>
      <c r="I280" s="15"/>
      <c r="J280" s="15"/>
      <c r="K280" s="15"/>
      <c r="L280" s="16"/>
      <c r="M280" s="15"/>
      <c r="N280" s="15"/>
      <c r="O280" s="15"/>
      <c r="P280" s="15"/>
      <c r="Q280" s="17"/>
      <c r="R280" s="17"/>
    </row>
    <row r="281" spans="8:18" ht="15.75" customHeight="1" x14ac:dyDescent="0.35">
      <c r="H281" s="15"/>
      <c r="I281" s="15"/>
      <c r="J281" s="15"/>
      <c r="K281" s="15"/>
      <c r="L281" s="16"/>
      <c r="M281" s="15"/>
      <c r="N281" s="15"/>
      <c r="O281" s="15"/>
      <c r="P281" s="15"/>
      <c r="Q281" s="17"/>
      <c r="R281" s="17"/>
    </row>
    <row r="282" spans="8:18" ht="15.75" customHeight="1" x14ac:dyDescent="0.35">
      <c r="H282" s="15"/>
      <c r="I282" s="15"/>
      <c r="J282" s="15"/>
      <c r="K282" s="15"/>
      <c r="L282" s="16"/>
      <c r="M282" s="15"/>
      <c r="N282" s="15"/>
      <c r="O282" s="15"/>
      <c r="P282" s="15"/>
      <c r="Q282" s="17"/>
      <c r="R282" s="17"/>
    </row>
    <row r="283" spans="8:18" ht="15.75" customHeight="1" x14ac:dyDescent="0.35">
      <c r="H283" s="15"/>
      <c r="I283" s="15"/>
      <c r="J283" s="15"/>
      <c r="K283" s="15"/>
      <c r="L283" s="16"/>
      <c r="M283" s="15"/>
      <c r="N283" s="15"/>
      <c r="O283" s="15"/>
      <c r="P283" s="15"/>
      <c r="Q283" s="17"/>
      <c r="R283" s="17"/>
    </row>
    <row r="284" spans="8:18" ht="15.75" customHeight="1" x14ac:dyDescent="0.35">
      <c r="H284" s="15"/>
      <c r="I284" s="15"/>
      <c r="J284" s="15"/>
      <c r="K284" s="15"/>
      <c r="L284" s="16"/>
      <c r="M284" s="15"/>
      <c r="N284" s="15"/>
      <c r="O284" s="15"/>
      <c r="P284" s="15"/>
      <c r="Q284" s="17"/>
      <c r="R284" s="17"/>
    </row>
    <row r="285" spans="8:18" ht="15.75" customHeight="1" x14ac:dyDescent="0.35">
      <c r="H285" s="15"/>
      <c r="I285" s="15"/>
      <c r="J285" s="15"/>
      <c r="K285" s="15"/>
      <c r="L285" s="16"/>
      <c r="M285" s="15"/>
      <c r="N285" s="15"/>
      <c r="O285" s="15"/>
      <c r="P285" s="15"/>
      <c r="Q285" s="17"/>
      <c r="R285" s="17"/>
    </row>
    <row r="286" spans="8:18" ht="15.75" customHeight="1" x14ac:dyDescent="0.35">
      <c r="H286" s="15"/>
      <c r="I286" s="15"/>
      <c r="J286" s="15"/>
      <c r="K286" s="15"/>
      <c r="L286" s="16"/>
      <c r="M286" s="15"/>
      <c r="N286" s="15"/>
      <c r="O286" s="15"/>
      <c r="P286" s="15"/>
      <c r="Q286" s="17"/>
      <c r="R286" s="17"/>
    </row>
    <row r="287" spans="8:18" ht="15.75" customHeight="1" x14ac:dyDescent="0.35">
      <c r="H287" s="15"/>
      <c r="I287" s="15"/>
      <c r="J287" s="15"/>
      <c r="K287" s="15"/>
      <c r="L287" s="16"/>
      <c r="M287" s="15"/>
      <c r="N287" s="15"/>
      <c r="O287" s="15"/>
      <c r="P287" s="15"/>
      <c r="Q287" s="17"/>
      <c r="R287" s="17"/>
    </row>
    <row r="288" spans="8:18" ht="15.75" customHeight="1" x14ac:dyDescent="0.35">
      <c r="H288" s="15"/>
      <c r="I288" s="15"/>
      <c r="J288" s="15"/>
      <c r="K288" s="15"/>
      <c r="L288" s="16"/>
      <c r="M288" s="15"/>
      <c r="N288" s="15"/>
      <c r="O288" s="15"/>
      <c r="P288" s="15"/>
      <c r="Q288" s="17"/>
      <c r="R288" s="17"/>
    </row>
    <row r="289" spans="8:18" ht="15.75" customHeight="1" x14ac:dyDescent="0.35">
      <c r="H289" s="15"/>
      <c r="I289" s="15"/>
      <c r="J289" s="15"/>
      <c r="K289" s="15"/>
      <c r="L289" s="16"/>
      <c r="M289" s="15"/>
      <c r="N289" s="15"/>
      <c r="O289" s="15"/>
      <c r="P289" s="15"/>
      <c r="Q289" s="17"/>
      <c r="R289" s="17"/>
    </row>
    <row r="290" spans="8:18" ht="15.75" customHeight="1" x14ac:dyDescent="0.35">
      <c r="H290" s="15"/>
      <c r="I290" s="15"/>
      <c r="J290" s="15"/>
      <c r="K290" s="15"/>
      <c r="L290" s="16"/>
      <c r="M290" s="15"/>
      <c r="N290" s="15"/>
      <c r="O290" s="15"/>
      <c r="P290" s="15"/>
      <c r="Q290" s="17"/>
      <c r="R290" s="17"/>
    </row>
    <row r="291" spans="8:18" ht="15.75" customHeight="1" x14ac:dyDescent="0.35">
      <c r="H291" s="15"/>
      <c r="I291" s="15"/>
      <c r="J291" s="15"/>
      <c r="K291" s="15"/>
      <c r="L291" s="16"/>
      <c r="M291" s="15"/>
      <c r="N291" s="15"/>
      <c r="O291" s="15"/>
      <c r="P291" s="15"/>
      <c r="Q291" s="17"/>
      <c r="R291" s="17"/>
    </row>
    <row r="292" spans="8:18" ht="15.75" customHeight="1" x14ac:dyDescent="0.35">
      <c r="H292" s="15"/>
      <c r="I292" s="15"/>
      <c r="J292" s="15"/>
      <c r="K292" s="15"/>
      <c r="L292" s="16"/>
      <c r="M292" s="15"/>
      <c r="N292" s="15"/>
      <c r="O292" s="15"/>
      <c r="P292" s="15"/>
      <c r="Q292" s="17"/>
      <c r="R292" s="17"/>
    </row>
    <row r="293" spans="8:18" ht="15.75" customHeight="1" x14ac:dyDescent="0.35">
      <c r="H293" s="15"/>
      <c r="I293" s="15"/>
      <c r="J293" s="15"/>
      <c r="K293" s="15"/>
      <c r="L293" s="16"/>
      <c r="M293" s="15"/>
      <c r="N293" s="15"/>
      <c r="O293" s="15"/>
      <c r="P293" s="15"/>
      <c r="Q293" s="17"/>
      <c r="R293" s="17"/>
    </row>
    <row r="294" spans="8:18" ht="15.75" customHeight="1" x14ac:dyDescent="0.35">
      <c r="H294" s="15"/>
      <c r="I294" s="15"/>
      <c r="J294" s="15"/>
      <c r="K294" s="15"/>
      <c r="L294" s="16"/>
      <c r="M294" s="15"/>
      <c r="N294" s="15"/>
      <c r="O294" s="15"/>
      <c r="P294" s="15"/>
      <c r="Q294" s="17"/>
      <c r="R294" s="17"/>
    </row>
    <row r="295" spans="8:18" ht="15.75" customHeight="1" x14ac:dyDescent="0.35">
      <c r="H295" s="15"/>
      <c r="I295" s="15"/>
      <c r="J295" s="15"/>
      <c r="K295" s="15"/>
      <c r="L295" s="16"/>
      <c r="M295" s="15"/>
      <c r="N295" s="15"/>
      <c r="O295" s="15"/>
      <c r="P295" s="15"/>
      <c r="Q295" s="17"/>
      <c r="R295" s="17"/>
    </row>
    <row r="296" spans="8:18" ht="15.75" customHeight="1" x14ac:dyDescent="0.35">
      <c r="H296" s="15"/>
      <c r="I296" s="15"/>
      <c r="J296" s="15"/>
      <c r="K296" s="15"/>
      <c r="L296" s="16"/>
      <c r="M296" s="15"/>
      <c r="N296" s="15"/>
      <c r="O296" s="15"/>
      <c r="P296" s="15"/>
      <c r="Q296" s="17"/>
      <c r="R296" s="17"/>
    </row>
    <row r="297" spans="8:18" ht="15.75" customHeight="1" x14ac:dyDescent="0.35">
      <c r="H297" s="15"/>
      <c r="I297" s="15"/>
      <c r="J297" s="15"/>
      <c r="K297" s="15"/>
      <c r="L297" s="16"/>
      <c r="M297" s="15"/>
      <c r="N297" s="15"/>
      <c r="O297" s="15"/>
      <c r="P297" s="15"/>
      <c r="Q297" s="17"/>
      <c r="R297" s="17"/>
    </row>
    <row r="298" spans="8:18" ht="15.75" customHeight="1" x14ac:dyDescent="0.35">
      <c r="H298" s="15"/>
      <c r="I298" s="15"/>
      <c r="J298" s="15"/>
      <c r="K298" s="15"/>
      <c r="L298" s="16"/>
      <c r="M298" s="15"/>
      <c r="N298" s="15"/>
      <c r="O298" s="15"/>
      <c r="P298" s="15"/>
      <c r="Q298" s="17"/>
      <c r="R298" s="17"/>
    </row>
    <row r="299" spans="8:18" ht="15.75" customHeight="1" x14ac:dyDescent="0.35">
      <c r="H299" s="15"/>
      <c r="I299" s="15"/>
      <c r="J299" s="15"/>
      <c r="K299" s="15"/>
      <c r="L299" s="16"/>
      <c r="M299" s="15"/>
      <c r="N299" s="15"/>
      <c r="O299" s="15"/>
      <c r="P299" s="15"/>
      <c r="Q299" s="17"/>
      <c r="R299" s="17"/>
    </row>
    <row r="300" spans="8:18" ht="15.75" customHeight="1" x14ac:dyDescent="0.35">
      <c r="H300" s="15"/>
      <c r="I300" s="15"/>
      <c r="J300" s="15"/>
      <c r="K300" s="15"/>
      <c r="L300" s="16"/>
      <c r="M300" s="15"/>
      <c r="N300" s="15"/>
      <c r="O300" s="15"/>
      <c r="P300" s="15"/>
      <c r="Q300" s="17"/>
      <c r="R300" s="17"/>
    </row>
    <row r="301" spans="8:18" ht="15.75" customHeight="1" x14ac:dyDescent="0.35">
      <c r="H301" s="15"/>
      <c r="I301" s="15"/>
      <c r="J301" s="15"/>
      <c r="K301" s="15"/>
      <c r="L301" s="16"/>
      <c r="M301" s="15"/>
      <c r="N301" s="15"/>
      <c r="O301" s="15"/>
      <c r="P301" s="15"/>
      <c r="Q301" s="17"/>
      <c r="R301" s="17"/>
    </row>
    <row r="302" spans="8:18" ht="15.75" customHeight="1" x14ac:dyDescent="0.35">
      <c r="H302" s="15"/>
      <c r="I302" s="15"/>
      <c r="J302" s="15"/>
      <c r="K302" s="15"/>
      <c r="L302" s="16"/>
      <c r="M302" s="15"/>
      <c r="N302" s="15"/>
      <c r="O302" s="15"/>
      <c r="P302" s="15"/>
      <c r="Q302" s="17"/>
      <c r="R302" s="17"/>
    </row>
    <row r="303" spans="8:18" ht="15.75" customHeight="1" x14ac:dyDescent="0.35">
      <c r="H303" s="15"/>
      <c r="I303" s="15"/>
      <c r="J303" s="15"/>
      <c r="K303" s="15"/>
      <c r="L303" s="16"/>
      <c r="M303" s="15"/>
      <c r="N303" s="15"/>
      <c r="O303" s="15"/>
      <c r="P303" s="15"/>
      <c r="Q303" s="17"/>
      <c r="R303" s="17"/>
    </row>
    <row r="304" spans="8:18" ht="15.75" customHeight="1" x14ac:dyDescent="0.35">
      <c r="H304" s="15"/>
      <c r="I304" s="15"/>
      <c r="J304" s="15"/>
      <c r="K304" s="15"/>
      <c r="L304" s="16"/>
      <c r="M304" s="15"/>
      <c r="N304" s="15"/>
      <c r="O304" s="15"/>
      <c r="P304" s="15"/>
      <c r="Q304" s="17"/>
      <c r="R304" s="17"/>
    </row>
    <row r="305" spans="8:18" ht="15.75" customHeight="1" x14ac:dyDescent="0.35">
      <c r="H305" s="15"/>
      <c r="I305" s="15"/>
      <c r="J305" s="15"/>
      <c r="K305" s="15"/>
      <c r="L305" s="16"/>
      <c r="M305" s="15"/>
      <c r="N305" s="15"/>
      <c r="O305" s="15"/>
      <c r="P305" s="15"/>
      <c r="Q305" s="17"/>
      <c r="R305" s="17"/>
    </row>
    <row r="306" spans="8:18" ht="15.75" customHeight="1" x14ac:dyDescent="0.35">
      <c r="H306" s="15"/>
      <c r="I306" s="15"/>
      <c r="J306" s="15"/>
      <c r="K306" s="15"/>
      <c r="L306" s="16"/>
      <c r="M306" s="15"/>
      <c r="N306" s="15"/>
      <c r="O306" s="15"/>
      <c r="P306" s="15"/>
      <c r="Q306" s="17"/>
      <c r="R306" s="17"/>
    </row>
    <row r="307" spans="8:18" ht="15.75" customHeight="1" x14ac:dyDescent="0.35">
      <c r="H307" s="15"/>
      <c r="I307" s="15"/>
      <c r="J307" s="15"/>
      <c r="K307" s="15"/>
      <c r="L307" s="16"/>
      <c r="M307" s="15"/>
      <c r="N307" s="15"/>
      <c r="O307" s="15"/>
      <c r="P307" s="15"/>
      <c r="Q307" s="17"/>
      <c r="R307" s="17"/>
    </row>
    <row r="308" spans="8:18" ht="15.75" customHeight="1" x14ac:dyDescent="0.35">
      <c r="H308" s="15"/>
      <c r="I308" s="15"/>
      <c r="J308" s="15"/>
      <c r="K308" s="15"/>
      <c r="L308" s="16"/>
      <c r="M308" s="15"/>
      <c r="N308" s="15"/>
      <c r="O308" s="15"/>
      <c r="P308" s="15"/>
      <c r="Q308" s="17"/>
      <c r="R308" s="17"/>
    </row>
    <row r="309" spans="8:18" ht="15.75" customHeight="1" x14ac:dyDescent="0.35">
      <c r="H309" s="15"/>
      <c r="I309" s="15"/>
      <c r="J309" s="15"/>
      <c r="K309" s="15"/>
      <c r="L309" s="16"/>
      <c r="M309" s="15"/>
      <c r="N309" s="15"/>
      <c r="O309" s="15"/>
      <c r="P309" s="15"/>
      <c r="Q309" s="17"/>
      <c r="R309" s="17"/>
    </row>
    <row r="310" spans="8:18" ht="15.75" customHeight="1" x14ac:dyDescent="0.35">
      <c r="H310" s="15"/>
      <c r="I310" s="15"/>
      <c r="J310" s="15"/>
      <c r="K310" s="15"/>
      <c r="L310" s="16"/>
      <c r="M310" s="15"/>
      <c r="N310" s="15"/>
      <c r="O310" s="15"/>
      <c r="P310" s="15"/>
      <c r="Q310" s="17"/>
      <c r="R310" s="17"/>
    </row>
    <row r="311" spans="8:18" ht="15.75" customHeight="1" x14ac:dyDescent="0.35">
      <c r="H311" s="15"/>
      <c r="I311" s="15"/>
      <c r="J311" s="15"/>
      <c r="K311" s="15"/>
      <c r="L311" s="16"/>
      <c r="M311" s="15"/>
      <c r="N311" s="15"/>
      <c r="O311" s="15"/>
      <c r="P311" s="15"/>
      <c r="Q311" s="17"/>
      <c r="R311" s="17"/>
    </row>
    <row r="312" spans="8:18" ht="15.75" customHeight="1" x14ac:dyDescent="0.35">
      <c r="H312" s="15"/>
      <c r="I312" s="15"/>
      <c r="J312" s="15"/>
      <c r="K312" s="15"/>
      <c r="L312" s="16"/>
      <c r="M312" s="15"/>
      <c r="N312" s="15"/>
      <c r="O312" s="15"/>
      <c r="P312" s="15"/>
      <c r="Q312" s="17"/>
      <c r="R312" s="17"/>
    </row>
    <row r="313" spans="8:18" ht="15.75" customHeight="1" x14ac:dyDescent="0.35">
      <c r="H313" s="15"/>
      <c r="I313" s="15"/>
      <c r="J313" s="15"/>
      <c r="K313" s="15"/>
      <c r="L313" s="16"/>
      <c r="M313" s="15"/>
      <c r="N313" s="15"/>
      <c r="O313" s="15"/>
      <c r="P313" s="15"/>
      <c r="Q313" s="17"/>
      <c r="R313" s="17"/>
    </row>
    <row r="314" spans="8:18" ht="15.75" customHeight="1" x14ac:dyDescent="0.35">
      <c r="H314" s="15"/>
      <c r="I314" s="15"/>
      <c r="J314" s="15"/>
      <c r="K314" s="15"/>
      <c r="L314" s="16"/>
      <c r="M314" s="15"/>
      <c r="N314" s="15"/>
      <c r="O314" s="15"/>
      <c r="P314" s="15"/>
      <c r="Q314" s="17"/>
      <c r="R314" s="17"/>
    </row>
    <row r="315" spans="8:18" ht="15.75" customHeight="1" x14ac:dyDescent="0.35">
      <c r="H315" s="15"/>
      <c r="I315" s="15"/>
      <c r="J315" s="15"/>
      <c r="K315" s="15"/>
      <c r="L315" s="16"/>
      <c r="M315" s="15"/>
      <c r="N315" s="15"/>
      <c r="O315" s="15"/>
      <c r="P315" s="15"/>
      <c r="Q315" s="17"/>
      <c r="R315" s="17"/>
    </row>
    <row r="316" spans="8:18" ht="15.75" customHeight="1" x14ac:dyDescent="0.35">
      <c r="H316" s="15"/>
      <c r="I316" s="15"/>
      <c r="J316" s="15"/>
      <c r="K316" s="15"/>
      <c r="L316" s="16"/>
      <c r="M316" s="15"/>
      <c r="N316" s="15"/>
      <c r="O316" s="15"/>
      <c r="P316" s="15"/>
      <c r="Q316" s="17"/>
      <c r="R316" s="17"/>
    </row>
    <row r="317" spans="8:18" ht="15.75" customHeight="1" x14ac:dyDescent="0.35">
      <c r="H317" s="15"/>
      <c r="I317" s="15"/>
      <c r="J317" s="15"/>
      <c r="K317" s="15"/>
      <c r="L317" s="16"/>
      <c r="M317" s="15"/>
      <c r="N317" s="15"/>
      <c r="O317" s="15"/>
      <c r="P317" s="15"/>
      <c r="Q317" s="17"/>
      <c r="R317" s="17"/>
    </row>
    <row r="318" spans="8:18" ht="15.75" customHeight="1" x14ac:dyDescent="0.35">
      <c r="H318" s="15"/>
      <c r="I318" s="15"/>
      <c r="J318" s="15"/>
      <c r="K318" s="15"/>
      <c r="L318" s="16"/>
      <c r="M318" s="15"/>
      <c r="N318" s="15"/>
      <c r="O318" s="15"/>
      <c r="P318" s="15"/>
      <c r="Q318" s="17"/>
      <c r="R318" s="17"/>
    </row>
    <row r="319" spans="8:18" ht="15.75" customHeight="1" x14ac:dyDescent="0.35">
      <c r="H319" s="15"/>
      <c r="I319" s="15"/>
      <c r="J319" s="15"/>
      <c r="K319" s="15"/>
      <c r="L319" s="16"/>
      <c r="M319" s="15"/>
      <c r="N319" s="15"/>
      <c r="O319" s="15"/>
      <c r="P319" s="15"/>
      <c r="Q319" s="17"/>
      <c r="R319" s="17"/>
    </row>
    <row r="320" spans="8:18" ht="15.75" customHeight="1" x14ac:dyDescent="0.35">
      <c r="H320" s="15"/>
      <c r="I320" s="15"/>
      <c r="J320" s="15"/>
      <c r="K320" s="15"/>
      <c r="L320" s="16"/>
      <c r="M320" s="15"/>
      <c r="N320" s="15"/>
      <c r="O320" s="15"/>
      <c r="P320" s="15"/>
      <c r="Q320" s="17"/>
      <c r="R320" s="17"/>
    </row>
    <row r="321" spans="8:18" ht="15.75" customHeight="1" x14ac:dyDescent="0.35">
      <c r="H321" s="15"/>
      <c r="I321" s="15"/>
      <c r="J321" s="15"/>
      <c r="K321" s="15"/>
      <c r="L321" s="16"/>
      <c r="M321" s="15"/>
      <c r="N321" s="15"/>
      <c r="O321" s="15"/>
      <c r="P321" s="15"/>
      <c r="Q321" s="17"/>
      <c r="R321" s="17"/>
    </row>
    <row r="322" spans="8:18" ht="15.75" customHeight="1" x14ac:dyDescent="0.35">
      <c r="H322" s="15"/>
      <c r="I322" s="15"/>
      <c r="J322" s="15"/>
      <c r="K322" s="15"/>
      <c r="L322" s="16"/>
      <c r="M322" s="15"/>
      <c r="N322" s="15"/>
      <c r="O322" s="15"/>
      <c r="P322" s="15"/>
      <c r="Q322" s="17"/>
      <c r="R322" s="17"/>
    </row>
    <row r="323" spans="8:18" ht="15.75" customHeight="1" x14ac:dyDescent="0.35">
      <c r="H323" s="15"/>
      <c r="I323" s="15"/>
      <c r="J323" s="15"/>
      <c r="K323" s="15"/>
      <c r="L323" s="16"/>
      <c r="M323" s="15"/>
      <c r="N323" s="15"/>
      <c r="O323" s="15"/>
      <c r="P323" s="15"/>
      <c r="Q323" s="17"/>
      <c r="R323" s="17"/>
    </row>
    <row r="324" spans="8:18" ht="15.75" customHeight="1" x14ac:dyDescent="0.35">
      <c r="H324" s="15"/>
      <c r="I324" s="15"/>
      <c r="J324" s="15"/>
      <c r="K324" s="15"/>
      <c r="L324" s="16"/>
      <c r="M324" s="15"/>
      <c r="N324" s="15"/>
      <c r="O324" s="15"/>
      <c r="P324" s="15"/>
      <c r="Q324" s="17"/>
      <c r="R324" s="17"/>
    </row>
    <row r="325" spans="8:18" ht="15.75" customHeight="1" x14ac:dyDescent="0.35">
      <c r="H325" s="15"/>
      <c r="I325" s="15"/>
      <c r="J325" s="15"/>
      <c r="K325" s="15"/>
      <c r="L325" s="16"/>
      <c r="M325" s="15"/>
      <c r="N325" s="15"/>
      <c r="O325" s="15"/>
      <c r="P325" s="15"/>
      <c r="Q325" s="17"/>
      <c r="R325" s="17"/>
    </row>
    <row r="326" spans="8:18" ht="15.75" customHeight="1" x14ac:dyDescent="0.35">
      <c r="H326" s="15"/>
      <c r="I326" s="15"/>
      <c r="J326" s="15"/>
      <c r="K326" s="15"/>
      <c r="L326" s="16"/>
      <c r="M326" s="15"/>
      <c r="N326" s="15"/>
      <c r="O326" s="15"/>
      <c r="P326" s="15"/>
      <c r="Q326" s="17"/>
      <c r="R326" s="17"/>
    </row>
    <row r="327" spans="8:18" ht="15.75" customHeight="1" x14ac:dyDescent="0.35">
      <c r="H327" s="15"/>
      <c r="I327" s="15"/>
      <c r="J327" s="15"/>
      <c r="K327" s="15"/>
      <c r="L327" s="16"/>
      <c r="M327" s="15"/>
      <c r="N327" s="15"/>
      <c r="O327" s="15"/>
      <c r="P327" s="15"/>
      <c r="Q327" s="17"/>
      <c r="R327" s="17"/>
    </row>
    <row r="328" spans="8:18" ht="15.75" customHeight="1" x14ac:dyDescent="0.35">
      <c r="H328" s="15"/>
      <c r="I328" s="15"/>
      <c r="J328" s="15"/>
      <c r="K328" s="15"/>
      <c r="L328" s="16"/>
      <c r="M328" s="15"/>
      <c r="N328" s="15"/>
      <c r="O328" s="15"/>
      <c r="P328" s="15"/>
      <c r="Q328" s="17"/>
      <c r="R328" s="17"/>
    </row>
    <row r="329" spans="8:18" ht="15.75" customHeight="1" x14ac:dyDescent="0.35">
      <c r="H329" s="15"/>
      <c r="I329" s="15"/>
      <c r="J329" s="15"/>
      <c r="K329" s="15"/>
      <c r="L329" s="16"/>
      <c r="M329" s="15"/>
      <c r="N329" s="15"/>
      <c r="O329" s="15"/>
      <c r="P329" s="15"/>
      <c r="Q329" s="17"/>
      <c r="R329" s="17"/>
    </row>
    <row r="330" spans="8:18" ht="15.75" customHeight="1" x14ac:dyDescent="0.35">
      <c r="H330" s="15"/>
      <c r="I330" s="15"/>
      <c r="J330" s="15"/>
      <c r="K330" s="15"/>
      <c r="L330" s="16"/>
      <c r="M330" s="15"/>
      <c r="N330" s="15"/>
      <c r="O330" s="15"/>
      <c r="P330" s="15"/>
      <c r="Q330" s="17"/>
      <c r="R330" s="17"/>
    </row>
    <row r="331" spans="8:18" ht="15.75" customHeight="1" x14ac:dyDescent="0.35">
      <c r="H331" s="15"/>
      <c r="I331" s="15"/>
      <c r="J331" s="15"/>
      <c r="K331" s="15"/>
      <c r="L331" s="16"/>
      <c r="M331" s="15"/>
      <c r="N331" s="15"/>
      <c r="O331" s="15"/>
      <c r="P331" s="15"/>
      <c r="Q331" s="17"/>
      <c r="R331" s="17"/>
    </row>
    <row r="332" spans="8:18" ht="15.75" customHeight="1" x14ac:dyDescent="0.35">
      <c r="H332" s="15"/>
      <c r="I332" s="15"/>
      <c r="J332" s="15"/>
      <c r="K332" s="15"/>
      <c r="L332" s="16"/>
      <c r="M332" s="15"/>
      <c r="N332" s="15"/>
      <c r="O332" s="15"/>
      <c r="P332" s="15"/>
      <c r="Q332" s="17"/>
      <c r="R332" s="17"/>
    </row>
    <row r="333" spans="8:18" ht="15.75" customHeight="1" x14ac:dyDescent="0.35">
      <c r="H333" s="15"/>
      <c r="I333" s="15"/>
      <c r="J333" s="15"/>
      <c r="K333" s="15"/>
      <c r="L333" s="16"/>
      <c r="M333" s="15"/>
      <c r="N333" s="15"/>
      <c r="O333" s="15"/>
      <c r="P333" s="15"/>
      <c r="Q333" s="17"/>
      <c r="R333" s="17"/>
    </row>
    <row r="334" spans="8:18" ht="15.75" customHeight="1" x14ac:dyDescent="0.35">
      <c r="H334" s="15"/>
      <c r="I334" s="15"/>
      <c r="J334" s="15"/>
      <c r="K334" s="15"/>
      <c r="L334" s="16"/>
      <c r="M334" s="15"/>
      <c r="N334" s="15"/>
      <c r="O334" s="15"/>
      <c r="P334" s="15"/>
      <c r="Q334" s="17"/>
      <c r="R334" s="17"/>
    </row>
    <row r="335" spans="8:18" ht="15.75" customHeight="1" x14ac:dyDescent="0.35">
      <c r="H335" s="15"/>
      <c r="I335" s="15"/>
      <c r="J335" s="15"/>
      <c r="K335" s="15"/>
      <c r="L335" s="16"/>
      <c r="M335" s="15"/>
      <c r="N335" s="15"/>
      <c r="O335" s="15"/>
      <c r="P335" s="15"/>
      <c r="Q335" s="17"/>
      <c r="R335" s="17"/>
    </row>
    <row r="336" spans="8:18" ht="15.75" customHeight="1" x14ac:dyDescent="0.35">
      <c r="H336" s="15"/>
      <c r="I336" s="15"/>
      <c r="J336" s="15"/>
      <c r="K336" s="15"/>
      <c r="L336" s="16"/>
      <c r="M336" s="15"/>
      <c r="N336" s="15"/>
      <c r="O336" s="15"/>
      <c r="P336" s="15"/>
      <c r="Q336" s="17"/>
      <c r="R336" s="17"/>
    </row>
    <row r="337" spans="8:18" ht="15.75" customHeight="1" x14ac:dyDescent="0.35">
      <c r="H337" s="15"/>
      <c r="I337" s="15"/>
      <c r="J337" s="15"/>
      <c r="K337" s="15"/>
      <c r="L337" s="16"/>
      <c r="M337" s="15"/>
      <c r="N337" s="15"/>
      <c r="O337" s="15"/>
      <c r="P337" s="15"/>
      <c r="Q337" s="17"/>
      <c r="R337" s="17"/>
    </row>
    <row r="338" spans="8:18" ht="15.75" customHeight="1" x14ac:dyDescent="0.35">
      <c r="H338" s="15"/>
      <c r="I338" s="15"/>
      <c r="J338" s="15"/>
      <c r="K338" s="15"/>
      <c r="L338" s="16"/>
      <c r="M338" s="15"/>
      <c r="N338" s="15"/>
      <c r="O338" s="15"/>
      <c r="P338" s="15"/>
      <c r="Q338" s="17"/>
      <c r="R338" s="17"/>
    </row>
    <row r="339" spans="8:18" ht="15.75" customHeight="1" x14ac:dyDescent="0.35">
      <c r="H339" s="15"/>
      <c r="I339" s="15"/>
      <c r="J339" s="15"/>
      <c r="K339" s="15"/>
      <c r="L339" s="16"/>
      <c r="M339" s="15"/>
      <c r="N339" s="15"/>
      <c r="O339" s="15"/>
      <c r="P339" s="15"/>
      <c r="Q339" s="17"/>
      <c r="R339" s="17"/>
    </row>
    <row r="340" spans="8:18" ht="15.75" customHeight="1" x14ac:dyDescent="0.35">
      <c r="H340" s="15"/>
      <c r="I340" s="15"/>
      <c r="J340" s="15"/>
      <c r="K340" s="15"/>
      <c r="L340" s="16"/>
      <c r="M340" s="15"/>
      <c r="N340" s="15"/>
      <c r="O340" s="15"/>
      <c r="P340" s="15"/>
      <c r="Q340" s="17"/>
      <c r="R340" s="17"/>
    </row>
    <row r="341" spans="8:18" ht="15.75" customHeight="1" x14ac:dyDescent="0.35">
      <c r="H341" s="15"/>
      <c r="I341" s="15"/>
      <c r="J341" s="15"/>
      <c r="K341" s="15"/>
      <c r="L341" s="16"/>
      <c r="M341" s="15"/>
      <c r="N341" s="15"/>
      <c r="O341" s="15"/>
      <c r="P341" s="15"/>
      <c r="Q341" s="17"/>
      <c r="R341" s="17"/>
    </row>
    <row r="342" spans="8:18" ht="15.75" customHeight="1" x14ac:dyDescent="0.35">
      <c r="H342" s="15"/>
      <c r="I342" s="15"/>
      <c r="J342" s="15"/>
      <c r="K342" s="15"/>
      <c r="L342" s="16"/>
      <c r="M342" s="15"/>
      <c r="N342" s="15"/>
      <c r="O342" s="15"/>
      <c r="P342" s="15"/>
      <c r="Q342" s="17"/>
      <c r="R342" s="17"/>
    </row>
    <row r="343" spans="8:18" ht="15.75" customHeight="1" x14ac:dyDescent="0.35">
      <c r="H343" s="15"/>
      <c r="I343" s="15"/>
      <c r="J343" s="15"/>
      <c r="K343" s="15"/>
      <c r="L343" s="16"/>
      <c r="M343" s="15"/>
      <c r="N343" s="15"/>
      <c r="O343" s="15"/>
      <c r="P343" s="15"/>
      <c r="Q343" s="17"/>
      <c r="R343" s="17"/>
    </row>
    <row r="344" spans="8:18" ht="15.75" customHeight="1" x14ac:dyDescent="0.35">
      <c r="H344" s="15"/>
      <c r="I344" s="15"/>
      <c r="J344" s="15"/>
      <c r="K344" s="15"/>
      <c r="L344" s="16"/>
      <c r="M344" s="15"/>
      <c r="N344" s="15"/>
      <c r="O344" s="15"/>
      <c r="P344" s="15"/>
      <c r="Q344" s="17"/>
      <c r="R344" s="17"/>
    </row>
    <row r="345" spans="8:18" ht="15.75" customHeight="1" x14ac:dyDescent="0.35">
      <c r="H345" s="15"/>
      <c r="I345" s="15"/>
      <c r="J345" s="15"/>
      <c r="K345" s="15"/>
      <c r="L345" s="16"/>
      <c r="M345" s="15"/>
      <c r="N345" s="15"/>
      <c r="O345" s="15"/>
      <c r="P345" s="15"/>
      <c r="Q345" s="17"/>
      <c r="R345" s="17"/>
    </row>
    <row r="346" spans="8:18" ht="15.75" customHeight="1" x14ac:dyDescent="0.35">
      <c r="H346" s="15"/>
      <c r="I346" s="15"/>
      <c r="J346" s="15"/>
      <c r="K346" s="15"/>
      <c r="L346" s="16"/>
      <c r="M346" s="15"/>
      <c r="N346" s="15"/>
      <c r="O346" s="15"/>
      <c r="P346" s="15"/>
      <c r="Q346" s="17"/>
      <c r="R346" s="17"/>
    </row>
    <row r="347" spans="8:18" ht="15.75" customHeight="1" x14ac:dyDescent="0.35">
      <c r="H347" s="15"/>
      <c r="I347" s="15"/>
      <c r="J347" s="15"/>
      <c r="K347" s="15"/>
      <c r="L347" s="16"/>
      <c r="M347" s="15"/>
      <c r="N347" s="15"/>
      <c r="O347" s="15"/>
      <c r="P347" s="15"/>
      <c r="Q347" s="17"/>
      <c r="R347" s="17"/>
    </row>
    <row r="348" spans="8:18" ht="15.75" customHeight="1" x14ac:dyDescent="0.35">
      <c r="H348" s="15"/>
      <c r="I348" s="15"/>
      <c r="J348" s="15"/>
      <c r="K348" s="15"/>
      <c r="L348" s="16"/>
      <c r="M348" s="15"/>
      <c r="N348" s="15"/>
      <c r="O348" s="15"/>
      <c r="P348" s="15"/>
      <c r="Q348" s="17"/>
      <c r="R348" s="17"/>
    </row>
    <row r="349" spans="8:18" ht="15.75" customHeight="1" x14ac:dyDescent="0.35">
      <c r="H349" s="15"/>
      <c r="I349" s="15"/>
      <c r="J349" s="15"/>
      <c r="K349" s="15"/>
      <c r="L349" s="16"/>
      <c r="M349" s="15"/>
      <c r="N349" s="15"/>
      <c r="O349" s="15"/>
      <c r="P349" s="15"/>
      <c r="Q349" s="17"/>
      <c r="R349" s="17"/>
    </row>
    <row r="350" spans="8:18" ht="15.75" customHeight="1" x14ac:dyDescent="0.35">
      <c r="H350" s="15"/>
      <c r="I350" s="15"/>
      <c r="J350" s="15"/>
      <c r="K350" s="15"/>
      <c r="L350" s="16"/>
      <c r="M350" s="15"/>
      <c r="N350" s="15"/>
      <c r="O350" s="15"/>
      <c r="P350" s="15"/>
      <c r="Q350" s="17"/>
      <c r="R350" s="17"/>
    </row>
    <row r="351" spans="8:18" ht="15.75" customHeight="1" x14ac:dyDescent="0.35">
      <c r="H351" s="15"/>
      <c r="I351" s="15"/>
      <c r="J351" s="15"/>
      <c r="K351" s="15"/>
      <c r="L351" s="16"/>
      <c r="M351" s="15"/>
      <c r="N351" s="15"/>
      <c r="O351" s="15"/>
      <c r="P351" s="15"/>
      <c r="Q351" s="17"/>
      <c r="R351" s="17"/>
    </row>
    <row r="352" spans="8:18" ht="15.75" customHeight="1" x14ac:dyDescent="0.35">
      <c r="H352" s="15"/>
      <c r="I352" s="15"/>
      <c r="J352" s="15"/>
      <c r="K352" s="15"/>
      <c r="L352" s="16"/>
      <c r="M352" s="15"/>
      <c r="N352" s="15"/>
      <c r="O352" s="15"/>
      <c r="P352" s="15"/>
      <c r="Q352" s="17"/>
      <c r="R352" s="17"/>
    </row>
    <row r="353" spans="8:18" ht="15.75" customHeight="1" x14ac:dyDescent="0.35">
      <c r="H353" s="15"/>
      <c r="I353" s="15"/>
      <c r="J353" s="15"/>
      <c r="K353" s="15"/>
      <c r="L353" s="16"/>
      <c r="M353" s="15"/>
      <c r="N353" s="15"/>
      <c r="O353" s="15"/>
      <c r="P353" s="15"/>
      <c r="Q353" s="17"/>
      <c r="R353" s="17"/>
    </row>
    <row r="354" spans="8:18" ht="15.75" customHeight="1" x14ac:dyDescent="0.35">
      <c r="H354" s="15"/>
      <c r="I354" s="15"/>
      <c r="J354" s="15"/>
      <c r="K354" s="15"/>
      <c r="L354" s="16"/>
      <c r="M354" s="15"/>
      <c r="N354" s="15"/>
      <c r="O354" s="15"/>
      <c r="P354" s="15"/>
      <c r="Q354" s="17"/>
      <c r="R354" s="17"/>
    </row>
    <row r="355" spans="8:18" ht="15.75" customHeight="1" x14ac:dyDescent="0.35">
      <c r="H355" s="15"/>
      <c r="I355" s="15"/>
      <c r="J355" s="15"/>
      <c r="K355" s="15"/>
      <c r="L355" s="16"/>
      <c r="M355" s="15"/>
      <c r="N355" s="15"/>
      <c r="O355" s="15"/>
      <c r="P355" s="15"/>
      <c r="Q355" s="17"/>
      <c r="R355" s="17"/>
    </row>
    <row r="356" spans="8:18" ht="15.75" customHeight="1" x14ac:dyDescent="0.35">
      <c r="H356" s="15"/>
      <c r="I356" s="15"/>
      <c r="J356" s="15"/>
      <c r="K356" s="15"/>
      <c r="L356" s="16"/>
      <c r="M356" s="15"/>
      <c r="N356" s="15"/>
      <c r="O356" s="15"/>
      <c r="P356" s="15"/>
      <c r="Q356" s="17"/>
      <c r="R356" s="17"/>
    </row>
    <row r="357" spans="8:18" ht="15.75" customHeight="1" x14ac:dyDescent="0.35">
      <c r="H357" s="15"/>
      <c r="I357" s="15"/>
      <c r="J357" s="15"/>
      <c r="K357" s="15"/>
      <c r="L357" s="16"/>
      <c r="M357" s="15"/>
      <c r="N357" s="15"/>
      <c r="O357" s="15"/>
      <c r="P357" s="15"/>
      <c r="Q357" s="17"/>
      <c r="R357" s="17"/>
    </row>
    <row r="358" spans="8:18" ht="15.75" customHeight="1" x14ac:dyDescent="0.35">
      <c r="H358" s="15"/>
      <c r="I358" s="15"/>
      <c r="J358" s="15"/>
      <c r="K358" s="15"/>
      <c r="L358" s="16"/>
      <c r="M358" s="15"/>
      <c r="N358" s="15"/>
      <c r="O358" s="15"/>
      <c r="P358" s="15"/>
      <c r="Q358" s="17"/>
      <c r="R358" s="17"/>
    </row>
    <row r="359" spans="8:18" ht="15.75" customHeight="1" x14ac:dyDescent="0.35">
      <c r="H359" s="15"/>
      <c r="I359" s="15"/>
      <c r="J359" s="15"/>
      <c r="K359" s="15"/>
      <c r="L359" s="16"/>
      <c r="M359" s="15"/>
      <c r="N359" s="15"/>
      <c r="O359" s="15"/>
      <c r="P359" s="15"/>
      <c r="Q359" s="17"/>
      <c r="R359" s="17"/>
    </row>
    <row r="360" spans="8:18" ht="15.75" customHeight="1" x14ac:dyDescent="0.35">
      <c r="H360" s="15"/>
      <c r="I360" s="15"/>
      <c r="J360" s="15"/>
      <c r="K360" s="15"/>
      <c r="L360" s="16"/>
      <c r="M360" s="15"/>
      <c r="N360" s="15"/>
      <c r="O360" s="15"/>
      <c r="P360" s="15"/>
      <c r="Q360" s="17"/>
      <c r="R360" s="17"/>
    </row>
    <row r="361" spans="8:18" ht="15.75" customHeight="1" x14ac:dyDescent="0.35">
      <c r="H361" s="15"/>
      <c r="I361" s="15"/>
      <c r="J361" s="15"/>
      <c r="K361" s="15"/>
      <c r="L361" s="16"/>
      <c r="M361" s="15"/>
      <c r="N361" s="15"/>
      <c r="O361" s="15"/>
      <c r="P361" s="15"/>
      <c r="Q361" s="17"/>
      <c r="R361" s="17"/>
    </row>
    <row r="362" spans="8:18" ht="15.75" customHeight="1" x14ac:dyDescent="0.35">
      <c r="H362" s="15"/>
      <c r="I362" s="15"/>
      <c r="J362" s="15"/>
      <c r="K362" s="15"/>
      <c r="L362" s="16"/>
      <c r="M362" s="15"/>
      <c r="N362" s="15"/>
      <c r="O362" s="15"/>
      <c r="P362" s="15"/>
      <c r="Q362" s="17"/>
      <c r="R362" s="17"/>
    </row>
    <row r="363" spans="8:18" ht="15.75" customHeight="1" x14ac:dyDescent="0.35">
      <c r="H363" s="15"/>
      <c r="I363" s="15"/>
      <c r="J363" s="15"/>
      <c r="K363" s="15"/>
      <c r="L363" s="16"/>
      <c r="M363" s="15"/>
      <c r="N363" s="15"/>
      <c r="O363" s="15"/>
      <c r="P363" s="15"/>
      <c r="Q363" s="17"/>
      <c r="R363" s="17"/>
    </row>
    <row r="364" spans="8:18" ht="15.75" customHeight="1" x14ac:dyDescent="0.35">
      <c r="H364" s="15"/>
      <c r="I364" s="15"/>
      <c r="J364" s="15"/>
      <c r="K364" s="15"/>
      <c r="L364" s="16"/>
      <c r="M364" s="15"/>
      <c r="N364" s="15"/>
      <c r="O364" s="15"/>
      <c r="P364" s="15"/>
      <c r="Q364" s="17"/>
      <c r="R364" s="17"/>
    </row>
    <row r="365" spans="8:18" ht="15.75" customHeight="1" x14ac:dyDescent="0.35">
      <c r="H365" s="15"/>
      <c r="I365" s="15"/>
      <c r="J365" s="15"/>
      <c r="K365" s="15"/>
      <c r="L365" s="16"/>
      <c r="M365" s="15"/>
      <c r="N365" s="15"/>
      <c r="O365" s="15"/>
      <c r="P365" s="15"/>
      <c r="Q365" s="17"/>
      <c r="R365" s="17"/>
    </row>
    <row r="366" spans="8:18" ht="15.75" customHeight="1" x14ac:dyDescent="0.35">
      <c r="H366" s="15"/>
      <c r="I366" s="15"/>
      <c r="J366" s="15"/>
      <c r="K366" s="15"/>
      <c r="L366" s="16"/>
      <c r="M366" s="15"/>
      <c r="N366" s="15"/>
      <c r="O366" s="15"/>
      <c r="P366" s="15"/>
      <c r="Q366" s="17"/>
      <c r="R366" s="17"/>
    </row>
    <row r="367" spans="8:18" ht="15.75" customHeight="1" x14ac:dyDescent="0.35">
      <c r="H367" s="15"/>
      <c r="I367" s="15"/>
      <c r="J367" s="15"/>
      <c r="K367" s="15"/>
      <c r="L367" s="16"/>
      <c r="M367" s="15"/>
      <c r="N367" s="15"/>
      <c r="O367" s="15"/>
      <c r="P367" s="15"/>
      <c r="Q367" s="17"/>
      <c r="R367" s="17"/>
    </row>
    <row r="368" spans="8:18" ht="15.75" customHeight="1" x14ac:dyDescent="0.35">
      <c r="H368" s="15"/>
      <c r="I368" s="15"/>
      <c r="J368" s="15"/>
      <c r="K368" s="15"/>
      <c r="L368" s="16"/>
      <c r="M368" s="15"/>
      <c r="N368" s="15"/>
      <c r="O368" s="15"/>
      <c r="P368" s="15"/>
      <c r="Q368" s="17"/>
      <c r="R368" s="17"/>
    </row>
    <row r="369" spans="8:18" ht="15.75" customHeight="1" x14ac:dyDescent="0.35">
      <c r="H369" s="15"/>
      <c r="I369" s="15"/>
      <c r="J369" s="15"/>
      <c r="K369" s="15"/>
      <c r="L369" s="16"/>
      <c r="M369" s="15"/>
      <c r="N369" s="15"/>
      <c r="O369" s="15"/>
      <c r="P369" s="15"/>
      <c r="Q369" s="17"/>
      <c r="R369" s="17"/>
    </row>
    <row r="370" spans="8:18" ht="15.75" customHeight="1" x14ac:dyDescent="0.35">
      <c r="H370" s="15"/>
      <c r="I370" s="15"/>
      <c r="J370" s="15"/>
      <c r="K370" s="15"/>
      <c r="L370" s="16"/>
      <c r="M370" s="15"/>
      <c r="N370" s="15"/>
      <c r="O370" s="15"/>
      <c r="P370" s="15"/>
      <c r="Q370" s="17"/>
      <c r="R370" s="17"/>
    </row>
    <row r="371" spans="8:18" ht="15.75" customHeight="1" x14ac:dyDescent="0.35">
      <c r="H371" s="15"/>
      <c r="I371" s="15"/>
      <c r="J371" s="15"/>
      <c r="K371" s="15"/>
      <c r="L371" s="16"/>
      <c r="M371" s="15"/>
      <c r="N371" s="15"/>
      <c r="O371" s="15"/>
      <c r="P371" s="15"/>
      <c r="Q371" s="17"/>
      <c r="R371" s="17"/>
    </row>
    <row r="372" spans="8:18" ht="15.75" customHeight="1" x14ac:dyDescent="0.35">
      <c r="H372" s="15"/>
      <c r="I372" s="15"/>
      <c r="J372" s="15"/>
      <c r="K372" s="15"/>
      <c r="L372" s="16"/>
      <c r="M372" s="15"/>
      <c r="N372" s="15"/>
      <c r="O372" s="15"/>
      <c r="P372" s="15"/>
      <c r="Q372" s="17"/>
      <c r="R372" s="17"/>
    </row>
    <row r="373" spans="8:18" ht="15.75" customHeight="1" x14ac:dyDescent="0.35">
      <c r="H373" s="15"/>
      <c r="I373" s="15"/>
      <c r="J373" s="15"/>
      <c r="K373" s="15"/>
      <c r="L373" s="16"/>
      <c r="M373" s="15"/>
      <c r="N373" s="15"/>
      <c r="O373" s="15"/>
      <c r="P373" s="15"/>
      <c r="Q373" s="17"/>
      <c r="R373" s="17"/>
    </row>
    <row r="374" spans="8:18" ht="15.75" customHeight="1" x14ac:dyDescent="0.35">
      <c r="H374" s="15"/>
      <c r="I374" s="15"/>
      <c r="J374" s="15"/>
      <c r="K374" s="15"/>
      <c r="L374" s="16"/>
      <c r="M374" s="15"/>
      <c r="N374" s="15"/>
      <c r="O374" s="15"/>
      <c r="P374" s="15"/>
      <c r="Q374" s="17"/>
      <c r="R374" s="17"/>
    </row>
    <row r="375" spans="8:18" ht="15.75" customHeight="1" x14ac:dyDescent="0.35">
      <c r="H375" s="15"/>
      <c r="I375" s="15"/>
      <c r="J375" s="15"/>
      <c r="K375" s="15"/>
      <c r="L375" s="16"/>
      <c r="M375" s="15"/>
      <c r="N375" s="15"/>
      <c r="O375" s="15"/>
      <c r="P375" s="15"/>
      <c r="Q375" s="17"/>
      <c r="R375" s="17"/>
    </row>
    <row r="376" spans="8:18" ht="15.75" customHeight="1" x14ac:dyDescent="0.35">
      <c r="H376" s="15"/>
      <c r="I376" s="15"/>
      <c r="J376" s="15"/>
      <c r="K376" s="15"/>
      <c r="L376" s="16"/>
      <c r="M376" s="15"/>
      <c r="N376" s="15"/>
      <c r="O376" s="15"/>
      <c r="P376" s="15"/>
      <c r="Q376" s="17"/>
      <c r="R376" s="17"/>
    </row>
    <row r="377" spans="8:18" ht="15.75" customHeight="1" x14ac:dyDescent="0.35">
      <c r="H377" s="15"/>
      <c r="I377" s="15"/>
      <c r="J377" s="15"/>
      <c r="K377" s="15"/>
      <c r="L377" s="16"/>
      <c r="M377" s="15"/>
      <c r="N377" s="15"/>
      <c r="O377" s="15"/>
      <c r="P377" s="15"/>
      <c r="Q377" s="17"/>
      <c r="R377" s="17"/>
    </row>
    <row r="378" spans="8:18" ht="15.75" customHeight="1" x14ac:dyDescent="0.35">
      <c r="H378" s="15"/>
      <c r="I378" s="15"/>
      <c r="J378" s="15"/>
      <c r="K378" s="15"/>
      <c r="L378" s="16"/>
      <c r="M378" s="15"/>
      <c r="N378" s="15"/>
      <c r="O378" s="15"/>
      <c r="P378" s="15"/>
      <c r="Q378" s="17"/>
      <c r="R378" s="17"/>
    </row>
    <row r="379" spans="8:18" ht="15.75" customHeight="1" x14ac:dyDescent="0.35">
      <c r="H379" s="15"/>
      <c r="I379" s="15"/>
      <c r="J379" s="15"/>
      <c r="K379" s="15"/>
      <c r="L379" s="16"/>
      <c r="M379" s="15"/>
      <c r="N379" s="15"/>
      <c r="O379" s="15"/>
      <c r="P379" s="15"/>
      <c r="Q379" s="17"/>
      <c r="R379" s="17"/>
    </row>
    <row r="380" spans="8:18" ht="15.75" customHeight="1" x14ac:dyDescent="0.35">
      <c r="H380" s="15"/>
      <c r="I380" s="15"/>
      <c r="J380" s="15"/>
      <c r="K380" s="15"/>
      <c r="L380" s="16"/>
      <c r="M380" s="15"/>
      <c r="N380" s="15"/>
      <c r="O380" s="15"/>
      <c r="P380" s="15"/>
      <c r="Q380" s="17"/>
      <c r="R380" s="17"/>
    </row>
    <row r="381" spans="8:18" ht="15.75" customHeight="1" x14ac:dyDescent="0.35">
      <c r="H381" s="15"/>
      <c r="I381" s="15"/>
      <c r="J381" s="15"/>
      <c r="K381" s="15"/>
      <c r="L381" s="16"/>
      <c r="M381" s="15"/>
      <c r="N381" s="15"/>
      <c r="O381" s="15"/>
      <c r="P381" s="15"/>
      <c r="Q381" s="17"/>
      <c r="R381" s="17"/>
    </row>
    <row r="382" spans="8:18" ht="15.75" customHeight="1" x14ac:dyDescent="0.35">
      <c r="H382" s="15"/>
      <c r="I382" s="15"/>
      <c r="J382" s="15"/>
      <c r="K382" s="15"/>
      <c r="L382" s="16"/>
      <c r="M382" s="15"/>
      <c r="N382" s="15"/>
      <c r="O382" s="15"/>
      <c r="P382" s="15"/>
      <c r="Q382" s="17"/>
      <c r="R382" s="17"/>
    </row>
    <row r="383" spans="8:18" ht="15.75" customHeight="1" x14ac:dyDescent="0.35">
      <c r="H383" s="15"/>
      <c r="I383" s="15"/>
      <c r="J383" s="15"/>
      <c r="K383" s="15"/>
      <c r="L383" s="16"/>
      <c r="M383" s="15"/>
      <c r="N383" s="15"/>
      <c r="O383" s="15"/>
      <c r="P383" s="15"/>
      <c r="Q383" s="17"/>
      <c r="R383" s="17"/>
    </row>
    <row r="384" spans="8:18" ht="15.75" customHeight="1" x14ac:dyDescent="0.35">
      <c r="H384" s="15"/>
      <c r="I384" s="15"/>
      <c r="J384" s="15"/>
      <c r="K384" s="15"/>
      <c r="L384" s="16"/>
      <c r="M384" s="15"/>
      <c r="N384" s="15"/>
      <c r="O384" s="15"/>
      <c r="P384" s="15"/>
      <c r="Q384" s="17"/>
      <c r="R384" s="17"/>
    </row>
    <row r="385" spans="8:18" ht="15.75" customHeight="1" x14ac:dyDescent="0.35">
      <c r="H385" s="15"/>
      <c r="I385" s="15"/>
      <c r="J385" s="15"/>
      <c r="K385" s="15"/>
      <c r="L385" s="16"/>
      <c r="M385" s="15"/>
      <c r="N385" s="15"/>
      <c r="O385" s="15"/>
      <c r="P385" s="15"/>
      <c r="Q385" s="17"/>
      <c r="R385" s="17"/>
    </row>
    <row r="386" spans="8:18" ht="15.75" customHeight="1" x14ac:dyDescent="0.35">
      <c r="H386" s="15"/>
      <c r="I386" s="15"/>
      <c r="J386" s="15"/>
      <c r="K386" s="15"/>
      <c r="L386" s="16"/>
      <c r="M386" s="15"/>
      <c r="N386" s="15"/>
      <c r="O386" s="15"/>
      <c r="P386" s="15"/>
      <c r="Q386" s="17"/>
      <c r="R386" s="17"/>
    </row>
    <row r="387" spans="8:18" ht="15.75" customHeight="1" x14ac:dyDescent="0.35">
      <c r="H387" s="15"/>
      <c r="I387" s="15"/>
      <c r="J387" s="15"/>
      <c r="K387" s="15"/>
      <c r="L387" s="16"/>
      <c r="M387" s="15"/>
      <c r="N387" s="15"/>
      <c r="O387" s="15"/>
      <c r="P387" s="15"/>
      <c r="Q387" s="17"/>
      <c r="R387" s="17"/>
    </row>
    <row r="388" spans="8:18" ht="15.75" customHeight="1" x14ac:dyDescent="0.35">
      <c r="H388" s="15"/>
      <c r="I388" s="15"/>
      <c r="J388" s="15"/>
      <c r="K388" s="15"/>
      <c r="L388" s="16"/>
      <c r="M388" s="15"/>
      <c r="N388" s="15"/>
      <c r="O388" s="15"/>
      <c r="P388" s="15"/>
      <c r="Q388" s="17"/>
      <c r="R388" s="17"/>
    </row>
    <row r="389" spans="8:18" ht="15.75" customHeight="1" x14ac:dyDescent="0.35">
      <c r="H389" s="15"/>
      <c r="I389" s="15"/>
      <c r="J389" s="15"/>
      <c r="K389" s="15"/>
      <c r="L389" s="16"/>
      <c r="M389" s="15"/>
      <c r="N389" s="15"/>
      <c r="O389" s="15"/>
      <c r="P389" s="15"/>
      <c r="Q389" s="17"/>
      <c r="R389" s="17"/>
    </row>
    <row r="390" spans="8:18" ht="15.75" customHeight="1" x14ac:dyDescent="0.35">
      <c r="H390" s="15"/>
      <c r="I390" s="15"/>
      <c r="J390" s="15"/>
      <c r="K390" s="15"/>
      <c r="L390" s="16"/>
      <c r="M390" s="15"/>
      <c r="N390" s="15"/>
      <c r="O390" s="15"/>
      <c r="P390" s="15"/>
      <c r="Q390" s="17"/>
      <c r="R390" s="17"/>
    </row>
    <row r="391" spans="8:18" ht="15.75" customHeight="1" x14ac:dyDescent="0.35">
      <c r="H391" s="15"/>
      <c r="I391" s="15"/>
      <c r="J391" s="15"/>
      <c r="K391" s="15"/>
      <c r="L391" s="16"/>
      <c r="M391" s="15"/>
      <c r="N391" s="15"/>
      <c r="O391" s="15"/>
      <c r="P391" s="15"/>
      <c r="Q391" s="17"/>
      <c r="R391" s="17"/>
    </row>
    <row r="392" spans="8:18" ht="15.75" customHeight="1" x14ac:dyDescent="0.35">
      <c r="H392" s="15"/>
      <c r="I392" s="15"/>
      <c r="J392" s="15"/>
      <c r="K392" s="15"/>
      <c r="L392" s="16"/>
      <c r="M392" s="15"/>
      <c r="N392" s="15"/>
      <c r="O392" s="15"/>
      <c r="P392" s="15"/>
      <c r="Q392" s="17"/>
      <c r="R392" s="17"/>
    </row>
    <row r="393" spans="8:18" ht="15.75" customHeight="1" x14ac:dyDescent="0.35">
      <c r="H393" s="15"/>
      <c r="I393" s="15"/>
      <c r="J393" s="15"/>
      <c r="K393" s="15"/>
      <c r="L393" s="16"/>
      <c r="M393" s="15"/>
      <c r="N393" s="15"/>
      <c r="O393" s="15"/>
      <c r="P393" s="15"/>
      <c r="Q393" s="17"/>
      <c r="R393" s="17"/>
    </row>
    <row r="394" spans="8:18" ht="15.75" customHeight="1" x14ac:dyDescent="0.35">
      <c r="H394" s="15"/>
      <c r="I394" s="15"/>
      <c r="J394" s="15"/>
      <c r="K394" s="15"/>
      <c r="L394" s="16"/>
      <c r="M394" s="15"/>
      <c r="N394" s="15"/>
      <c r="O394" s="15"/>
      <c r="P394" s="15"/>
      <c r="Q394" s="17"/>
      <c r="R394" s="17"/>
    </row>
    <row r="395" spans="8:18" ht="15.75" customHeight="1" x14ac:dyDescent="0.35">
      <c r="H395" s="15"/>
      <c r="I395" s="15"/>
      <c r="J395" s="15"/>
      <c r="K395" s="15"/>
      <c r="L395" s="16"/>
      <c r="M395" s="15"/>
      <c r="N395" s="15"/>
      <c r="O395" s="15"/>
      <c r="P395" s="15"/>
      <c r="Q395" s="17"/>
      <c r="R395" s="17"/>
    </row>
    <row r="396" spans="8:18" ht="15.75" customHeight="1" x14ac:dyDescent="0.35">
      <c r="H396" s="15"/>
      <c r="I396" s="15"/>
      <c r="J396" s="15"/>
      <c r="K396" s="15"/>
      <c r="L396" s="16"/>
      <c r="M396" s="15"/>
      <c r="N396" s="15"/>
      <c r="O396" s="15"/>
      <c r="P396" s="15"/>
      <c r="Q396" s="17"/>
      <c r="R396" s="17"/>
    </row>
    <row r="397" spans="8:18" ht="15.75" customHeight="1" x14ac:dyDescent="0.35">
      <c r="H397" s="15"/>
      <c r="I397" s="15"/>
      <c r="J397" s="15"/>
      <c r="K397" s="15"/>
      <c r="L397" s="16"/>
      <c r="M397" s="15"/>
      <c r="N397" s="15"/>
      <c r="O397" s="15"/>
      <c r="P397" s="15"/>
      <c r="Q397" s="17"/>
      <c r="R397" s="17"/>
    </row>
    <row r="398" spans="8:18" ht="15.75" customHeight="1" x14ac:dyDescent="0.35">
      <c r="H398" s="15"/>
      <c r="I398" s="15"/>
      <c r="J398" s="15"/>
      <c r="K398" s="15"/>
      <c r="L398" s="16"/>
      <c r="M398" s="15"/>
      <c r="N398" s="15"/>
      <c r="O398" s="15"/>
      <c r="P398" s="15"/>
      <c r="Q398" s="17"/>
      <c r="R398" s="17"/>
    </row>
    <row r="399" spans="8:18" ht="15.75" customHeight="1" x14ac:dyDescent="0.35">
      <c r="H399" s="15"/>
      <c r="I399" s="15"/>
      <c r="J399" s="15"/>
      <c r="K399" s="15"/>
      <c r="L399" s="16"/>
      <c r="M399" s="15"/>
      <c r="N399" s="15"/>
      <c r="O399" s="15"/>
      <c r="P399" s="15"/>
      <c r="Q399" s="17"/>
      <c r="R399" s="17"/>
    </row>
    <row r="400" spans="8:18" ht="15.75" customHeight="1" x14ac:dyDescent="0.35">
      <c r="H400" s="15"/>
      <c r="I400" s="15"/>
      <c r="J400" s="15"/>
      <c r="K400" s="15"/>
      <c r="L400" s="16"/>
      <c r="M400" s="15"/>
      <c r="N400" s="15"/>
      <c r="O400" s="15"/>
      <c r="P400" s="15"/>
      <c r="Q400" s="17"/>
      <c r="R400" s="17"/>
    </row>
    <row r="401" spans="8:18" ht="15.75" customHeight="1" x14ac:dyDescent="0.35">
      <c r="H401" s="15"/>
      <c r="I401" s="15"/>
      <c r="J401" s="15"/>
      <c r="K401" s="15"/>
      <c r="L401" s="16"/>
      <c r="M401" s="15"/>
      <c r="N401" s="15"/>
      <c r="O401" s="15"/>
      <c r="P401" s="15"/>
      <c r="Q401" s="17"/>
      <c r="R401" s="17"/>
    </row>
    <row r="402" spans="8:18" ht="15.75" customHeight="1" x14ac:dyDescent="0.35">
      <c r="H402" s="15"/>
      <c r="I402" s="15"/>
      <c r="J402" s="15"/>
      <c r="K402" s="15"/>
      <c r="L402" s="16"/>
      <c r="M402" s="15"/>
      <c r="N402" s="15"/>
      <c r="O402" s="15"/>
      <c r="P402" s="15"/>
      <c r="Q402" s="17"/>
      <c r="R402" s="17"/>
    </row>
    <row r="403" spans="8:18" ht="15.75" customHeight="1" x14ac:dyDescent="0.35">
      <c r="H403" s="15"/>
      <c r="I403" s="15"/>
      <c r="J403" s="15"/>
      <c r="K403" s="15"/>
      <c r="L403" s="16"/>
      <c r="M403" s="15"/>
      <c r="N403" s="15"/>
      <c r="O403" s="15"/>
      <c r="P403" s="15"/>
      <c r="Q403" s="17"/>
      <c r="R403" s="17"/>
    </row>
    <row r="404" spans="8:18" ht="15.75" customHeight="1" x14ac:dyDescent="0.35">
      <c r="H404" s="15"/>
      <c r="I404" s="15"/>
      <c r="J404" s="15"/>
      <c r="K404" s="15"/>
      <c r="L404" s="16"/>
      <c r="M404" s="15"/>
      <c r="N404" s="15"/>
      <c r="O404" s="15"/>
      <c r="P404" s="15"/>
      <c r="Q404" s="17"/>
      <c r="R404" s="17"/>
    </row>
    <row r="405" spans="8:18" ht="15.75" customHeight="1" x14ac:dyDescent="0.35">
      <c r="H405" s="15"/>
      <c r="I405" s="15"/>
      <c r="J405" s="15"/>
      <c r="K405" s="15"/>
      <c r="L405" s="16"/>
      <c r="M405" s="15"/>
      <c r="N405" s="15"/>
      <c r="O405" s="15"/>
      <c r="P405" s="15"/>
      <c r="Q405" s="17"/>
      <c r="R405" s="17"/>
    </row>
    <row r="406" spans="8:18" ht="15.75" customHeight="1" x14ac:dyDescent="0.35">
      <c r="H406" s="15"/>
      <c r="I406" s="15"/>
      <c r="J406" s="15"/>
      <c r="K406" s="15"/>
      <c r="L406" s="16"/>
      <c r="M406" s="15"/>
      <c r="N406" s="15"/>
      <c r="O406" s="15"/>
      <c r="P406" s="15"/>
      <c r="Q406" s="17"/>
      <c r="R406" s="17"/>
    </row>
    <row r="407" spans="8:18" ht="15.75" customHeight="1" x14ac:dyDescent="0.35">
      <c r="H407" s="15"/>
      <c r="I407" s="15"/>
      <c r="J407" s="15"/>
      <c r="K407" s="15"/>
      <c r="L407" s="16"/>
      <c r="M407" s="15"/>
      <c r="N407" s="15"/>
      <c r="O407" s="15"/>
      <c r="P407" s="15"/>
      <c r="Q407" s="17"/>
      <c r="R407" s="17"/>
    </row>
    <row r="408" spans="8:18" ht="15.75" customHeight="1" x14ac:dyDescent="0.35">
      <c r="H408" s="15"/>
      <c r="I408" s="15"/>
      <c r="J408" s="15"/>
      <c r="K408" s="15"/>
      <c r="L408" s="16"/>
      <c r="M408" s="15"/>
      <c r="N408" s="15"/>
      <c r="O408" s="15"/>
      <c r="P408" s="15"/>
      <c r="Q408" s="17"/>
      <c r="R408" s="17"/>
    </row>
    <row r="409" spans="8:18" ht="15.75" customHeight="1" x14ac:dyDescent="0.35">
      <c r="H409" s="15"/>
      <c r="I409" s="15"/>
      <c r="J409" s="15"/>
      <c r="K409" s="15"/>
      <c r="L409" s="16"/>
      <c r="M409" s="15"/>
      <c r="N409" s="15"/>
      <c r="O409" s="15"/>
      <c r="P409" s="15"/>
      <c r="Q409" s="17"/>
      <c r="R409" s="17"/>
    </row>
    <row r="410" spans="8:18" ht="15.75" customHeight="1" x14ac:dyDescent="0.35">
      <c r="H410" s="15"/>
      <c r="I410" s="15"/>
      <c r="J410" s="15"/>
      <c r="K410" s="15"/>
      <c r="L410" s="16"/>
      <c r="M410" s="15"/>
      <c r="N410" s="15"/>
      <c r="O410" s="15"/>
      <c r="P410" s="15"/>
      <c r="Q410" s="17"/>
      <c r="R410" s="17"/>
    </row>
    <row r="411" spans="8:18" ht="15.75" customHeight="1" x14ac:dyDescent="0.35">
      <c r="H411" s="15"/>
      <c r="I411" s="15"/>
      <c r="J411" s="15"/>
      <c r="K411" s="15"/>
      <c r="L411" s="16"/>
      <c r="M411" s="15"/>
      <c r="N411" s="15"/>
      <c r="O411" s="15"/>
      <c r="P411" s="15"/>
      <c r="Q411" s="17"/>
      <c r="R411" s="17"/>
    </row>
    <row r="412" spans="8:18" ht="15.75" customHeight="1" x14ac:dyDescent="0.35">
      <c r="H412" s="15"/>
      <c r="I412" s="15"/>
      <c r="J412" s="15"/>
      <c r="K412" s="15"/>
      <c r="L412" s="16"/>
      <c r="M412" s="15"/>
      <c r="N412" s="15"/>
      <c r="O412" s="15"/>
      <c r="P412" s="15"/>
      <c r="Q412" s="17"/>
      <c r="R412" s="17"/>
    </row>
    <row r="413" spans="8:18" ht="15.75" customHeight="1" x14ac:dyDescent="0.35">
      <c r="H413" s="15"/>
      <c r="I413" s="15"/>
      <c r="J413" s="15"/>
      <c r="K413" s="15"/>
      <c r="L413" s="16"/>
      <c r="M413" s="15"/>
      <c r="N413" s="15"/>
      <c r="O413" s="15"/>
      <c r="P413" s="15"/>
      <c r="Q413" s="17"/>
      <c r="R413" s="17"/>
    </row>
    <row r="414" spans="8:18" ht="15.75" customHeight="1" x14ac:dyDescent="0.35">
      <c r="H414" s="15"/>
      <c r="I414" s="15"/>
      <c r="J414" s="15"/>
      <c r="K414" s="15"/>
      <c r="L414" s="16"/>
      <c r="M414" s="15"/>
      <c r="N414" s="15"/>
      <c r="O414" s="15"/>
      <c r="P414" s="15"/>
      <c r="Q414" s="17"/>
      <c r="R414" s="17"/>
    </row>
    <row r="415" spans="8:18" ht="15.75" customHeight="1" x14ac:dyDescent="0.35">
      <c r="H415" s="15"/>
      <c r="I415" s="15"/>
      <c r="J415" s="15"/>
      <c r="K415" s="15"/>
      <c r="L415" s="16"/>
      <c r="M415" s="15"/>
      <c r="N415" s="15"/>
      <c r="O415" s="15"/>
      <c r="P415" s="15"/>
      <c r="Q415" s="17"/>
      <c r="R415" s="17"/>
    </row>
    <row r="416" spans="8:18" ht="15.75" customHeight="1" x14ac:dyDescent="0.35">
      <c r="H416" s="15"/>
      <c r="I416" s="15"/>
      <c r="J416" s="15"/>
      <c r="K416" s="15"/>
      <c r="L416" s="16"/>
      <c r="M416" s="15"/>
      <c r="N416" s="15"/>
      <c r="O416" s="15"/>
      <c r="P416" s="15"/>
      <c r="Q416" s="17"/>
      <c r="R416" s="17"/>
    </row>
    <row r="417" spans="8:18" ht="15.75" customHeight="1" x14ac:dyDescent="0.35">
      <c r="H417" s="15"/>
      <c r="I417" s="15"/>
      <c r="J417" s="15"/>
      <c r="K417" s="15"/>
      <c r="L417" s="16"/>
      <c r="M417" s="15"/>
      <c r="N417" s="15"/>
      <c r="O417" s="15"/>
      <c r="P417" s="15"/>
      <c r="Q417" s="17"/>
      <c r="R417" s="17"/>
    </row>
    <row r="418" spans="8:18" ht="15.75" customHeight="1" x14ac:dyDescent="0.35">
      <c r="H418" s="15"/>
      <c r="I418" s="15"/>
      <c r="J418" s="15"/>
      <c r="K418" s="15"/>
      <c r="L418" s="16"/>
      <c r="M418" s="15"/>
      <c r="N418" s="15"/>
      <c r="O418" s="15"/>
      <c r="P418" s="15"/>
      <c r="Q418" s="17"/>
      <c r="R418" s="17"/>
    </row>
    <row r="419" spans="8:18" ht="15.75" customHeight="1" x14ac:dyDescent="0.35">
      <c r="H419" s="15"/>
      <c r="I419" s="15"/>
      <c r="J419" s="15"/>
      <c r="K419" s="15"/>
      <c r="L419" s="16"/>
      <c r="M419" s="15"/>
      <c r="N419" s="15"/>
      <c r="O419" s="15"/>
      <c r="P419" s="15"/>
      <c r="Q419" s="17"/>
      <c r="R419" s="17"/>
    </row>
    <row r="420" spans="8:18" ht="15.75" customHeight="1" x14ac:dyDescent="0.35">
      <c r="H420" s="15"/>
      <c r="I420" s="15"/>
      <c r="J420" s="15"/>
      <c r="K420" s="15"/>
      <c r="L420" s="16"/>
      <c r="M420" s="15"/>
      <c r="N420" s="15"/>
      <c r="O420" s="15"/>
      <c r="P420" s="15"/>
      <c r="Q420" s="17"/>
      <c r="R420" s="17"/>
    </row>
    <row r="421" spans="8:18" ht="15.75" customHeight="1" x14ac:dyDescent="0.35">
      <c r="H421" s="15"/>
      <c r="I421" s="15"/>
      <c r="J421" s="15"/>
      <c r="K421" s="15"/>
      <c r="L421" s="16"/>
      <c r="M421" s="15"/>
      <c r="N421" s="15"/>
      <c r="O421" s="15"/>
      <c r="P421" s="15"/>
      <c r="Q421" s="17"/>
      <c r="R421" s="17"/>
    </row>
    <row r="422" spans="8:18" ht="15.75" customHeight="1" x14ac:dyDescent="0.35">
      <c r="H422" s="15"/>
      <c r="I422" s="15"/>
      <c r="J422" s="15"/>
      <c r="K422" s="15"/>
      <c r="L422" s="16"/>
      <c r="M422" s="15"/>
      <c r="N422" s="15"/>
      <c r="O422" s="15"/>
      <c r="P422" s="15"/>
      <c r="Q422" s="17"/>
      <c r="R422" s="17"/>
    </row>
    <row r="423" spans="8:18" ht="15.75" customHeight="1" x14ac:dyDescent="0.35">
      <c r="H423" s="15"/>
      <c r="I423" s="15"/>
      <c r="J423" s="15"/>
      <c r="K423" s="15"/>
      <c r="L423" s="16"/>
      <c r="M423" s="15"/>
      <c r="N423" s="15"/>
      <c r="O423" s="15"/>
      <c r="P423" s="15"/>
      <c r="Q423" s="17"/>
      <c r="R423" s="17"/>
    </row>
    <row r="424" spans="8:18" ht="15.75" customHeight="1" x14ac:dyDescent="0.35">
      <c r="H424" s="15"/>
      <c r="I424" s="15"/>
      <c r="J424" s="15"/>
      <c r="K424" s="15"/>
      <c r="L424" s="16"/>
      <c r="M424" s="15"/>
      <c r="N424" s="15"/>
      <c r="O424" s="15"/>
      <c r="P424" s="15"/>
      <c r="Q424" s="17"/>
      <c r="R424" s="17"/>
    </row>
    <row r="425" spans="8:18" ht="15.75" customHeight="1" x14ac:dyDescent="0.35">
      <c r="H425" s="15"/>
      <c r="I425" s="15"/>
      <c r="J425" s="15"/>
      <c r="K425" s="15"/>
      <c r="L425" s="16"/>
      <c r="M425" s="15"/>
      <c r="N425" s="15"/>
      <c r="O425" s="15"/>
      <c r="P425" s="15"/>
      <c r="Q425" s="17"/>
      <c r="R425" s="17"/>
    </row>
    <row r="426" spans="8:18" ht="15.75" customHeight="1" x14ac:dyDescent="0.35">
      <c r="H426" s="15"/>
      <c r="I426" s="15"/>
      <c r="J426" s="15"/>
      <c r="K426" s="15"/>
      <c r="L426" s="16"/>
      <c r="M426" s="15"/>
      <c r="N426" s="15"/>
      <c r="O426" s="15"/>
      <c r="P426" s="15"/>
      <c r="Q426" s="17"/>
      <c r="R426" s="17"/>
    </row>
    <row r="427" spans="8:18" ht="15.75" customHeight="1" x14ac:dyDescent="0.35">
      <c r="H427" s="15"/>
      <c r="I427" s="15"/>
      <c r="J427" s="15"/>
      <c r="K427" s="15"/>
      <c r="L427" s="16"/>
      <c r="M427" s="15"/>
      <c r="N427" s="15"/>
      <c r="O427" s="15"/>
      <c r="P427" s="15"/>
      <c r="Q427" s="17"/>
      <c r="R427" s="17"/>
    </row>
    <row r="428" spans="8:18" ht="15.75" customHeight="1" x14ac:dyDescent="0.35">
      <c r="H428" s="15"/>
      <c r="I428" s="15"/>
      <c r="J428" s="15"/>
      <c r="K428" s="15"/>
      <c r="L428" s="16"/>
      <c r="M428" s="15"/>
      <c r="N428" s="15"/>
      <c r="O428" s="15"/>
      <c r="P428" s="15"/>
      <c r="Q428" s="17"/>
      <c r="R428" s="17"/>
    </row>
    <row r="429" spans="8:18" ht="15.75" customHeight="1" x14ac:dyDescent="0.35">
      <c r="H429" s="15"/>
      <c r="I429" s="15"/>
      <c r="J429" s="15"/>
      <c r="K429" s="15"/>
      <c r="L429" s="16"/>
      <c r="M429" s="15"/>
      <c r="N429" s="15"/>
      <c r="O429" s="15"/>
      <c r="P429" s="15"/>
      <c r="Q429" s="17"/>
      <c r="R429" s="17"/>
    </row>
    <row r="430" spans="8:18" ht="15.75" customHeight="1" x14ac:dyDescent="0.35">
      <c r="H430" s="15"/>
      <c r="I430" s="15"/>
      <c r="J430" s="15"/>
      <c r="K430" s="15"/>
      <c r="L430" s="16"/>
      <c r="M430" s="15"/>
      <c r="N430" s="15"/>
      <c r="O430" s="15"/>
      <c r="P430" s="15"/>
      <c r="Q430" s="17"/>
      <c r="R430" s="17"/>
    </row>
    <row r="431" spans="8:18" ht="15.75" customHeight="1" x14ac:dyDescent="0.35">
      <c r="H431" s="15"/>
      <c r="I431" s="15"/>
      <c r="J431" s="15"/>
      <c r="K431" s="15"/>
      <c r="L431" s="16"/>
      <c r="M431" s="15"/>
      <c r="N431" s="15"/>
      <c r="O431" s="15"/>
      <c r="P431" s="15"/>
      <c r="Q431" s="17"/>
      <c r="R431" s="17"/>
    </row>
    <row r="432" spans="8:18" ht="15.75" customHeight="1" x14ac:dyDescent="0.35">
      <c r="H432" s="15"/>
      <c r="I432" s="15"/>
      <c r="J432" s="15"/>
      <c r="K432" s="15"/>
      <c r="L432" s="16"/>
      <c r="M432" s="15"/>
      <c r="N432" s="15"/>
      <c r="O432" s="15"/>
      <c r="P432" s="15"/>
      <c r="Q432" s="17"/>
      <c r="R432" s="17"/>
    </row>
    <row r="433" spans="8:18" ht="15.75" customHeight="1" x14ac:dyDescent="0.35">
      <c r="H433" s="15"/>
      <c r="I433" s="15"/>
      <c r="J433" s="15"/>
      <c r="K433" s="15"/>
      <c r="L433" s="16"/>
      <c r="M433" s="15"/>
      <c r="N433" s="15"/>
      <c r="O433" s="15"/>
      <c r="P433" s="15"/>
      <c r="Q433" s="17"/>
      <c r="R433" s="17"/>
    </row>
    <row r="434" spans="8:18" ht="15.75" customHeight="1" x14ac:dyDescent="0.35">
      <c r="H434" s="15"/>
      <c r="I434" s="15"/>
      <c r="J434" s="15"/>
      <c r="K434" s="15"/>
      <c r="L434" s="16"/>
      <c r="M434" s="15"/>
      <c r="N434" s="15"/>
      <c r="O434" s="15"/>
      <c r="P434" s="15"/>
      <c r="Q434" s="17"/>
      <c r="R434" s="17"/>
    </row>
    <row r="435" spans="8:18" ht="15.75" customHeight="1" x14ac:dyDescent="0.35">
      <c r="H435" s="15"/>
      <c r="I435" s="15"/>
      <c r="J435" s="15"/>
      <c r="K435" s="15"/>
      <c r="L435" s="16"/>
      <c r="M435" s="15"/>
      <c r="N435" s="15"/>
      <c r="O435" s="15"/>
      <c r="P435" s="15"/>
      <c r="Q435" s="17"/>
      <c r="R435" s="17"/>
    </row>
    <row r="436" spans="8:18" ht="15.75" customHeight="1" x14ac:dyDescent="0.35">
      <c r="H436" s="15"/>
      <c r="I436" s="15"/>
      <c r="J436" s="15"/>
      <c r="K436" s="15"/>
      <c r="L436" s="16"/>
      <c r="M436" s="15"/>
      <c r="N436" s="15"/>
      <c r="O436" s="15"/>
      <c r="P436" s="15"/>
      <c r="Q436" s="17"/>
      <c r="R436" s="17"/>
    </row>
    <row r="437" spans="8:18" ht="15.75" customHeight="1" x14ac:dyDescent="0.35">
      <c r="H437" s="15"/>
      <c r="I437" s="15"/>
      <c r="J437" s="15"/>
      <c r="K437" s="15"/>
      <c r="L437" s="16"/>
      <c r="M437" s="15"/>
      <c r="N437" s="15"/>
      <c r="O437" s="15"/>
      <c r="P437" s="15"/>
      <c r="Q437" s="17"/>
      <c r="R437" s="17"/>
    </row>
    <row r="438" spans="8:18" ht="15.75" customHeight="1" x14ac:dyDescent="0.35">
      <c r="H438" s="15"/>
      <c r="I438" s="15"/>
      <c r="J438" s="15"/>
      <c r="K438" s="15"/>
      <c r="L438" s="16"/>
      <c r="M438" s="15"/>
      <c r="N438" s="15"/>
      <c r="O438" s="15"/>
      <c r="P438" s="15"/>
      <c r="Q438" s="17"/>
      <c r="R438" s="17"/>
    </row>
    <row r="439" spans="8:18" ht="15.75" customHeight="1" x14ac:dyDescent="0.35">
      <c r="H439" s="15"/>
      <c r="I439" s="15"/>
      <c r="J439" s="15"/>
      <c r="K439" s="15"/>
      <c r="L439" s="16"/>
      <c r="M439" s="15"/>
      <c r="N439" s="15"/>
      <c r="O439" s="15"/>
      <c r="P439" s="15"/>
      <c r="Q439" s="17"/>
      <c r="R439" s="17"/>
    </row>
    <row r="440" spans="8:18" ht="15.75" customHeight="1" x14ac:dyDescent="0.35">
      <c r="H440" s="15"/>
      <c r="I440" s="15"/>
      <c r="J440" s="15"/>
      <c r="K440" s="15"/>
      <c r="L440" s="16"/>
      <c r="M440" s="15"/>
      <c r="N440" s="15"/>
      <c r="O440" s="15"/>
      <c r="P440" s="15"/>
      <c r="Q440" s="17"/>
      <c r="R440" s="17"/>
    </row>
    <row r="441" spans="8:18" ht="15.75" customHeight="1" x14ac:dyDescent="0.35">
      <c r="H441" s="15"/>
      <c r="I441" s="15"/>
      <c r="J441" s="15"/>
      <c r="K441" s="15"/>
      <c r="L441" s="16"/>
      <c r="M441" s="15"/>
      <c r="N441" s="15"/>
      <c r="O441" s="15"/>
      <c r="P441" s="15"/>
      <c r="Q441" s="17"/>
      <c r="R441" s="17"/>
    </row>
    <row r="442" spans="8:18" ht="15.75" customHeight="1" x14ac:dyDescent="0.35">
      <c r="H442" s="15"/>
      <c r="I442" s="15"/>
      <c r="J442" s="15"/>
      <c r="K442" s="15"/>
      <c r="L442" s="16"/>
      <c r="M442" s="15"/>
      <c r="N442" s="15"/>
      <c r="O442" s="15"/>
      <c r="P442" s="15"/>
      <c r="Q442" s="17"/>
      <c r="R442" s="17"/>
    </row>
    <row r="443" spans="8:18" ht="15.75" customHeight="1" x14ac:dyDescent="0.35">
      <c r="H443" s="15"/>
      <c r="I443" s="15"/>
      <c r="J443" s="15"/>
      <c r="K443" s="15"/>
      <c r="L443" s="16"/>
      <c r="M443" s="15"/>
      <c r="N443" s="15"/>
      <c r="O443" s="15"/>
      <c r="P443" s="15"/>
      <c r="Q443" s="17"/>
      <c r="R443" s="17"/>
    </row>
    <row r="444" spans="8:18" ht="15.75" customHeight="1" x14ac:dyDescent="0.35">
      <c r="H444" s="15"/>
      <c r="I444" s="15"/>
      <c r="J444" s="15"/>
      <c r="K444" s="15"/>
      <c r="L444" s="16"/>
      <c r="M444" s="15"/>
      <c r="N444" s="15"/>
      <c r="O444" s="15"/>
      <c r="P444" s="15"/>
      <c r="Q444" s="17"/>
      <c r="R444" s="17"/>
    </row>
    <row r="445" spans="8:18" ht="15.75" customHeight="1" x14ac:dyDescent="0.35">
      <c r="H445" s="15"/>
      <c r="I445" s="15"/>
      <c r="J445" s="15"/>
      <c r="K445" s="15"/>
      <c r="L445" s="16"/>
      <c r="M445" s="15"/>
      <c r="N445" s="15"/>
      <c r="O445" s="15"/>
      <c r="P445" s="15"/>
      <c r="Q445" s="17"/>
      <c r="R445" s="17"/>
    </row>
    <row r="446" spans="8:18" ht="15.75" customHeight="1" x14ac:dyDescent="0.35">
      <c r="H446" s="15"/>
      <c r="I446" s="15"/>
      <c r="J446" s="15"/>
      <c r="K446" s="15"/>
      <c r="L446" s="16"/>
      <c r="M446" s="15"/>
      <c r="N446" s="15"/>
      <c r="O446" s="15"/>
      <c r="P446" s="15"/>
      <c r="Q446" s="17"/>
      <c r="R446" s="17"/>
    </row>
    <row r="447" spans="8:18" ht="15.75" customHeight="1" x14ac:dyDescent="0.35">
      <c r="H447" s="15"/>
      <c r="I447" s="15"/>
      <c r="J447" s="15"/>
      <c r="K447" s="15"/>
      <c r="L447" s="16"/>
      <c r="M447" s="15"/>
      <c r="N447" s="15"/>
      <c r="O447" s="15"/>
      <c r="P447" s="15"/>
      <c r="Q447" s="17"/>
      <c r="R447" s="17"/>
    </row>
    <row r="448" spans="8:18" ht="15.75" customHeight="1" x14ac:dyDescent="0.35">
      <c r="H448" s="15"/>
      <c r="I448" s="15"/>
      <c r="J448" s="15"/>
      <c r="K448" s="15"/>
      <c r="L448" s="16"/>
      <c r="M448" s="15"/>
      <c r="N448" s="15"/>
      <c r="O448" s="15"/>
      <c r="P448" s="15"/>
      <c r="Q448" s="17"/>
      <c r="R448" s="17"/>
    </row>
    <row r="449" spans="8:18" ht="15.75" customHeight="1" x14ac:dyDescent="0.35">
      <c r="H449" s="15"/>
      <c r="I449" s="15"/>
      <c r="J449" s="15"/>
      <c r="K449" s="15"/>
      <c r="L449" s="16"/>
      <c r="M449" s="15"/>
      <c r="N449" s="15"/>
      <c r="O449" s="15"/>
      <c r="P449" s="15"/>
      <c r="Q449" s="17"/>
      <c r="R449" s="17"/>
    </row>
    <row r="450" spans="8:18" ht="15.75" customHeight="1" x14ac:dyDescent="0.35">
      <c r="H450" s="15"/>
      <c r="I450" s="15"/>
      <c r="J450" s="15"/>
      <c r="K450" s="15"/>
      <c r="L450" s="16"/>
      <c r="M450" s="15"/>
      <c r="N450" s="15"/>
      <c r="O450" s="15"/>
      <c r="P450" s="15"/>
      <c r="Q450" s="17"/>
      <c r="R450" s="17"/>
    </row>
    <row r="451" spans="8:18" ht="15.75" customHeight="1" x14ac:dyDescent="0.35">
      <c r="H451" s="15"/>
      <c r="I451" s="15"/>
      <c r="J451" s="15"/>
      <c r="K451" s="15"/>
      <c r="L451" s="16"/>
      <c r="M451" s="15"/>
      <c r="N451" s="15"/>
      <c r="O451" s="15"/>
      <c r="P451" s="15"/>
      <c r="Q451" s="17"/>
      <c r="R451" s="17"/>
    </row>
    <row r="452" spans="8:18" ht="15.75" customHeight="1" x14ac:dyDescent="0.35">
      <c r="H452" s="15"/>
      <c r="I452" s="15"/>
      <c r="J452" s="15"/>
      <c r="K452" s="15"/>
      <c r="L452" s="16"/>
      <c r="M452" s="15"/>
      <c r="N452" s="15"/>
      <c r="O452" s="15"/>
      <c r="P452" s="15"/>
      <c r="Q452" s="17"/>
      <c r="R452" s="17"/>
    </row>
    <row r="453" spans="8:18" ht="15.75" customHeight="1" x14ac:dyDescent="0.35">
      <c r="H453" s="15"/>
      <c r="I453" s="15"/>
      <c r="J453" s="15"/>
      <c r="K453" s="15"/>
      <c r="L453" s="16"/>
      <c r="M453" s="15"/>
      <c r="N453" s="15"/>
      <c r="O453" s="15"/>
      <c r="P453" s="15"/>
      <c r="Q453" s="17"/>
      <c r="R453" s="17"/>
    </row>
    <row r="454" spans="8:18" ht="15.75" customHeight="1" x14ac:dyDescent="0.35">
      <c r="H454" s="15"/>
      <c r="I454" s="15"/>
      <c r="J454" s="15"/>
      <c r="K454" s="15"/>
      <c r="L454" s="16"/>
      <c r="M454" s="15"/>
      <c r="N454" s="15"/>
      <c r="O454" s="15"/>
      <c r="P454" s="15"/>
      <c r="Q454" s="17"/>
      <c r="R454" s="17"/>
    </row>
    <row r="455" spans="8:18" ht="15.75" customHeight="1" x14ac:dyDescent="0.35">
      <c r="H455" s="15"/>
      <c r="I455" s="15"/>
      <c r="J455" s="15"/>
      <c r="K455" s="15"/>
      <c r="L455" s="16"/>
      <c r="M455" s="15"/>
      <c r="N455" s="15"/>
      <c r="O455" s="15"/>
      <c r="P455" s="15"/>
      <c r="Q455" s="17"/>
      <c r="R455" s="17"/>
    </row>
    <row r="456" spans="8:18" ht="15.75" customHeight="1" x14ac:dyDescent="0.35">
      <c r="H456" s="15"/>
      <c r="I456" s="15"/>
      <c r="J456" s="15"/>
      <c r="K456" s="15"/>
      <c r="L456" s="16"/>
      <c r="M456" s="15"/>
      <c r="N456" s="15"/>
      <c r="O456" s="15"/>
      <c r="P456" s="15"/>
      <c r="Q456" s="17"/>
      <c r="R456" s="17"/>
    </row>
    <row r="457" spans="8:18" ht="15.75" customHeight="1" x14ac:dyDescent="0.35">
      <c r="H457" s="15"/>
      <c r="I457" s="15"/>
      <c r="J457" s="15"/>
      <c r="K457" s="15"/>
      <c r="L457" s="16"/>
      <c r="M457" s="15"/>
      <c r="N457" s="15"/>
      <c r="O457" s="15"/>
      <c r="P457" s="15"/>
      <c r="Q457" s="17"/>
      <c r="R457" s="17"/>
    </row>
    <row r="458" spans="8:18" ht="15.75" customHeight="1" x14ac:dyDescent="0.35">
      <c r="H458" s="15"/>
      <c r="I458" s="15"/>
      <c r="J458" s="15"/>
      <c r="K458" s="15"/>
      <c r="L458" s="16"/>
      <c r="M458" s="15"/>
      <c r="N458" s="15"/>
      <c r="O458" s="15"/>
      <c r="P458" s="15"/>
      <c r="Q458" s="17"/>
      <c r="R458" s="17"/>
    </row>
    <row r="459" spans="8:18" ht="15.75" customHeight="1" x14ac:dyDescent="0.35">
      <c r="H459" s="15"/>
      <c r="I459" s="15"/>
      <c r="J459" s="15"/>
      <c r="K459" s="15"/>
      <c r="L459" s="16"/>
      <c r="M459" s="15"/>
      <c r="N459" s="15"/>
      <c r="O459" s="15"/>
      <c r="P459" s="15"/>
      <c r="Q459" s="17"/>
      <c r="R459" s="17"/>
    </row>
    <row r="460" spans="8:18" ht="15.75" customHeight="1" x14ac:dyDescent="0.35">
      <c r="H460" s="15"/>
      <c r="I460" s="15"/>
      <c r="J460" s="15"/>
      <c r="K460" s="15"/>
      <c r="L460" s="16"/>
      <c r="M460" s="15"/>
      <c r="N460" s="15"/>
      <c r="O460" s="15"/>
      <c r="P460" s="15"/>
      <c r="Q460" s="17"/>
      <c r="R460" s="17"/>
    </row>
    <row r="461" spans="8:18" ht="15.75" customHeight="1" x14ac:dyDescent="0.35">
      <c r="H461" s="15"/>
      <c r="I461" s="15"/>
      <c r="J461" s="15"/>
      <c r="K461" s="15"/>
      <c r="L461" s="16"/>
      <c r="M461" s="15"/>
      <c r="N461" s="15"/>
      <c r="O461" s="15"/>
      <c r="P461" s="15"/>
      <c r="Q461" s="17"/>
      <c r="R461" s="17"/>
    </row>
    <row r="462" spans="8:18" ht="15.75" customHeight="1" x14ac:dyDescent="0.35">
      <c r="H462" s="15"/>
      <c r="I462" s="15"/>
      <c r="J462" s="15"/>
      <c r="K462" s="15"/>
      <c r="L462" s="16"/>
      <c r="M462" s="15"/>
      <c r="N462" s="15"/>
      <c r="O462" s="15"/>
      <c r="P462" s="15"/>
      <c r="Q462" s="17"/>
      <c r="R462" s="17"/>
    </row>
    <row r="463" spans="8:18" ht="15.75" customHeight="1" x14ac:dyDescent="0.35">
      <c r="H463" s="15"/>
      <c r="I463" s="15"/>
      <c r="J463" s="15"/>
      <c r="K463" s="15"/>
      <c r="L463" s="16"/>
      <c r="M463" s="15"/>
      <c r="N463" s="15"/>
      <c r="O463" s="15"/>
      <c r="P463" s="15"/>
      <c r="Q463" s="17"/>
      <c r="R463" s="17"/>
    </row>
    <row r="464" spans="8:18" ht="15.75" customHeight="1" x14ac:dyDescent="0.35">
      <c r="H464" s="15"/>
      <c r="I464" s="15"/>
      <c r="J464" s="15"/>
      <c r="K464" s="15"/>
      <c r="L464" s="16"/>
      <c r="M464" s="15"/>
      <c r="N464" s="15"/>
      <c r="O464" s="15"/>
      <c r="P464" s="15"/>
      <c r="Q464" s="17"/>
      <c r="R464" s="17"/>
    </row>
    <row r="465" spans="8:18" ht="15.75" customHeight="1" x14ac:dyDescent="0.35">
      <c r="H465" s="15"/>
      <c r="I465" s="15"/>
      <c r="J465" s="15"/>
      <c r="K465" s="15"/>
      <c r="L465" s="16"/>
      <c r="M465" s="15"/>
      <c r="N465" s="15"/>
      <c r="O465" s="15"/>
      <c r="P465" s="15"/>
      <c r="Q465" s="17"/>
      <c r="R465" s="17"/>
    </row>
    <row r="466" spans="8:18" ht="15.75" customHeight="1" x14ac:dyDescent="0.35">
      <c r="H466" s="15"/>
      <c r="I466" s="15"/>
      <c r="J466" s="15"/>
      <c r="K466" s="15"/>
      <c r="L466" s="16"/>
      <c r="M466" s="15"/>
      <c r="N466" s="15"/>
      <c r="O466" s="15"/>
      <c r="P466" s="15"/>
      <c r="Q466" s="17"/>
      <c r="R466" s="17"/>
    </row>
    <row r="467" spans="8:18" ht="15.75" customHeight="1" x14ac:dyDescent="0.35">
      <c r="H467" s="15"/>
      <c r="I467" s="15"/>
      <c r="J467" s="15"/>
      <c r="K467" s="15"/>
      <c r="L467" s="16"/>
      <c r="M467" s="15"/>
      <c r="N467" s="15"/>
      <c r="O467" s="15"/>
      <c r="P467" s="15"/>
      <c r="Q467" s="17"/>
      <c r="R467" s="17"/>
    </row>
    <row r="468" spans="8:18" ht="15.75" customHeight="1" x14ac:dyDescent="0.35">
      <c r="H468" s="15"/>
      <c r="I468" s="15"/>
      <c r="J468" s="15"/>
      <c r="K468" s="15"/>
      <c r="L468" s="16"/>
      <c r="M468" s="15"/>
      <c r="N468" s="15"/>
      <c r="O468" s="15"/>
      <c r="P468" s="15"/>
      <c r="Q468" s="17"/>
      <c r="R468" s="17"/>
    </row>
    <row r="469" spans="8:18" ht="15.75" customHeight="1" x14ac:dyDescent="0.35">
      <c r="H469" s="15"/>
      <c r="I469" s="15"/>
      <c r="J469" s="15"/>
      <c r="K469" s="15"/>
      <c r="L469" s="16"/>
      <c r="M469" s="15"/>
      <c r="N469" s="15"/>
      <c r="O469" s="15"/>
      <c r="P469" s="15"/>
      <c r="Q469" s="17"/>
      <c r="R469" s="17"/>
    </row>
    <row r="470" spans="8:18" ht="15.75" customHeight="1" x14ac:dyDescent="0.35">
      <c r="H470" s="15"/>
      <c r="I470" s="15"/>
      <c r="J470" s="15"/>
      <c r="K470" s="15"/>
      <c r="L470" s="16"/>
      <c r="M470" s="15"/>
      <c r="N470" s="15"/>
      <c r="O470" s="15"/>
      <c r="P470" s="15"/>
      <c r="Q470" s="17"/>
      <c r="R470" s="17"/>
    </row>
    <row r="471" spans="8:18" ht="15.75" customHeight="1" x14ac:dyDescent="0.35">
      <c r="H471" s="15"/>
      <c r="I471" s="15"/>
      <c r="J471" s="15"/>
      <c r="K471" s="15"/>
      <c r="L471" s="16"/>
      <c r="M471" s="15"/>
      <c r="N471" s="15"/>
      <c r="O471" s="15"/>
      <c r="P471" s="15"/>
      <c r="Q471" s="17"/>
      <c r="R471" s="17"/>
    </row>
    <row r="472" spans="8:18" ht="15.75" customHeight="1" x14ac:dyDescent="0.35">
      <c r="H472" s="15"/>
      <c r="I472" s="15"/>
      <c r="J472" s="15"/>
      <c r="K472" s="15"/>
      <c r="L472" s="16"/>
      <c r="M472" s="15"/>
      <c r="N472" s="15"/>
      <c r="O472" s="15"/>
      <c r="P472" s="15"/>
      <c r="Q472" s="17"/>
      <c r="R472" s="17"/>
    </row>
    <row r="473" spans="8:18" ht="15.75" customHeight="1" x14ac:dyDescent="0.35">
      <c r="H473" s="15"/>
      <c r="I473" s="15"/>
      <c r="J473" s="15"/>
      <c r="K473" s="15"/>
      <c r="L473" s="16"/>
      <c r="M473" s="15"/>
      <c r="N473" s="15"/>
      <c r="O473" s="15"/>
      <c r="P473" s="15"/>
      <c r="Q473" s="17"/>
      <c r="R473" s="17"/>
    </row>
    <row r="474" spans="8:18" ht="15.75" customHeight="1" x14ac:dyDescent="0.35">
      <c r="H474" s="15"/>
      <c r="I474" s="15"/>
      <c r="J474" s="15"/>
      <c r="K474" s="15"/>
      <c r="L474" s="16"/>
      <c r="M474" s="15"/>
      <c r="N474" s="15"/>
      <c r="O474" s="15"/>
      <c r="P474" s="15"/>
      <c r="Q474" s="17"/>
      <c r="R474" s="17"/>
    </row>
    <row r="475" spans="8:18" ht="15.75" customHeight="1" x14ac:dyDescent="0.35">
      <c r="H475" s="15"/>
      <c r="I475" s="15"/>
      <c r="J475" s="15"/>
      <c r="K475" s="15"/>
      <c r="L475" s="16"/>
      <c r="M475" s="15"/>
      <c r="N475" s="15"/>
      <c r="O475" s="15"/>
      <c r="P475" s="15"/>
      <c r="Q475" s="17"/>
      <c r="R475" s="17"/>
    </row>
    <row r="476" spans="8:18" ht="15.75" customHeight="1" x14ac:dyDescent="0.35">
      <c r="H476" s="15"/>
      <c r="I476" s="15"/>
      <c r="J476" s="15"/>
      <c r="K476" s="15"/>
      <c r="L476" s="16"/>
      <c r="M476" s="15"/>
      <c r="N476" s="15"/>
      <c r="O476" s="15"/>
      <c r="P476" s="15"/>
      <c r="Q476" s="17"/>
      <c r="R476" s="17"/>
    </row>
    <row r="477" spans="8:18" ht="15.75" customHeight="1" x14ac:dyDescent="0.35">
      <c r="H477" s="15"/>
      <c r="I477" s="15"/>
      <c r="J477" s="15"/>
      <c r="K477" s="15"/>
      <c r="L477" s="16"/>
      <c r="M477" s="15"/>
      <c r="N477" s="15"/>
      <c r="O477" s="15"/>
      <c r="P477" s="15"/>
      <c r="Q477" s="17"/>
      <c r="R477" s="17"/>
    </row>
    <row r="478" spans="8:18" ht="15.75" customHeight="1" x14ac:dyDescent="0.35">
      <c r="H478" s="15"/>
      <c r="I478" s="15"/>
      <c r="J478" s="15"/>
      <c r="K478" s="15"/>
      <c r="L478" s="16"/>
      <c r="M478" s="15"/>
      <c r="N478" s="15"/>
      <c r="O478" s="15"/>
      <c r="P478" s="15"/>
      <c r="Q478" s="17"/>
      <c r="R478" s="17"/>
    </row>
    <row r="479" spans="8:18" ht="15.75" customHeight="1" x14ac:dyDescent="0.35">
      <c r="H479" s="15"/>
      <c r="I479" s="15"/>
      <c r="J479" s="15"/>
      <c r="K479" s="15"/>
      <c r="L479" s="16"/>
      <c r="M479" s="15"/>
      <c r="N479" s="15"/>
      <c r="O479" s="15"/>
      <c r="P479" s="15"/>
      <c r="Q479" s="17"/>
      <c r="R479" s="17"/>
    </row>
    <row r="480" spans="8:18" ht="15.75" customHeight="1" x14ac:dyDescent="0.35">
      <c r="H480" s="15"/>
      <c r="I480" s="15"/>
      <c r="J480" s="15"/>
      <c r="K480" s="15"/>
      <c r="L480" s="16"/>
      <c r="M480" s="15"/>
      <c r="N480" s="15"/>
      <c r="O480" s="15"/>
      <c r="P480" s="15"/>
      <c r="Q480" s="17"/>
      <c r="R480" s="17"/>
    </row>
    <row r="481" spans="8:18" ht="15.75" customHeight="1" x14ac:dyDescent="0.35">
      <c r="H481" s="15"/>
      <c r="I481" s="15"/>
      <c r="J481" s="15"/>
      <c r="K481" s="15"/>
      <c r="L481" s="16"/>
      <c r="M481" s="15"/>
      <c r="N481" s="15"/>
      <c r="O481" s="15"/>
      <c r="P481" s="15"/>
      <c r="Q481" s="17"/>
      <c r="R481" s="17"/>
    </row>
    <row r="482" spans="8:18" ht="15.75" customHeight="1" x14ac:dyDescent="0.35">
      <c r="H482" s="15"/>
      <c r="I482" s="15"/>
      <c r="J482" s="15"/>
      <c r="K482" s="15"/>
      <c r="L482" s="16"/>
      <c r="M482" s="15"/>
      <c r="N482" s="15"/>
      <c r="O482" s="15"/>
      <c r="P482" s="15"/>
      <c r="Q482" s="17"/>
      <c r="R482" s="17"/>
    </row>
    <row r="483" spans="8:18" ht="15.75" customHeight="1" x14ac:dyDescent="0.35">
      <c r="H483" s="15"/>
      <c r="I483" s="15"/>
      <c r="J483" s="15"/>
      <c r="K483" s="15"/>
      <c r="L483" s="16"/>
      <c r="M483" s="15"/>
      <c r="N483" s="15"/>
      <c r="O483" s="15"/>
      <c r="P483" s="15"/>
      <c r="Q483" s="17"/>
      <c r="R483" s="17"/>
    </row>
    <row r="484" spans="8:18" ht="15.75" customHeight="1" x14ac:dyDescent="0.35">
      <c r="H484" s="15"/>
      <c r="I484" s="15"/>
      <c r="J484" s="15"/>
      <c r="K484" s="15"/>
      <c r="L484" s="16"/>
      <c r="M484" s="15"/>
      <c r="N484" s="15"/>
      <c r="O484" s="15"/>
      <c r="P484" s="15"/>
      <c r="Q484" s="17"/>
      <c r="R484" s="17"/>
    </row>
    <row r="485" spans="8:18" ht="15.75" customHeight="1" x14ac:dyDescent="0.35">
      <c r="H485" s="15"/>
      <c r="I485" s="15"/>
      <c r="J485" s="15"/>
      <c r="K485" s="15"/>
      <c r="L485" s="16"/>
      <c r="M485" s="15"/>
      <c r="N485" s="15"/>
      <c r="O485" s="15"/>
      <c r="P485" s="15"/>
      <c r="Q485" s="17"/>
      <c r="R485" s="17"/>
    </row>
    <row r="486" spans="8:18" ht="15.75" customHeight="1" x14ac:dyDescent="0.35">
      <c r="H486" s="15"/>
      <c r="I486" s="15"/>
      <c r="J486" s="15"/>
      <c r="K486" s="15"/>
      <c r="L486" s="16"/>
      <c r="M486" s="15"/>
      <c r="N486" s="15"/>
      <c r="O486" s="15"/>
      <c r="P486" s="15"/>
      <c r="Q486" s="17"/>
      <c r="R486" s="17"/>
    </row>
    <row r="487" spans="8:18" ht="15.75" customHeight="1" x14ac:dyDescent="0.35">
      <c r="H487" s="15"/>
      <c r="I487" s="15"/>
      <c r="J487" s="15"/>
      <c r="K487" s="15"/>
      <c r="L487" s="16"/>
      <c r="M487" s="15"/>
      <c r="N487" s="15"/>
      <c r="O487" s="15"/>
      <c r="P487" s="15"/>
      <c r="Q487" s="17"/>
      <c r="R487" s="17"/>
    </row>
    <row r="488" spans="8:18" ht="15.75" customHeight="1" x14ac:dyDescent="0.35">
      <c r="H488" s="15"/>
      <c r="I488" s="15"/>
      <c r="J488" s="15"/>
      <c r="K488" s="15"/>
      <c r="L488" s="16"/>
      <c r="M488" s="15"/>
      <c r="N488" s="15"/>
      <c r="O488" s="15"/>
      <c r="P488" s="15"/>
      <c r="Q488" s="17"/>
      <c r="R488" s="17"/>
    </row>
    <row r="489" spans="8:18" ht="15.75" customHeight="1" x14ac:dyDescent="0.35">
      <c r="H489" s="15"/>
      <c r="I489" s="15"/>
      <c r="J489" s="15"/>
      <c r="K489" s="15"/>
      <c r="L489" s="16"/>
      <c r="M489" s="15"/>
      <c r="N489" s="15"/>
      <c r="O489" s="15"/>
      <c r="P489" s="15"/>
      <c r="Q489" s="17"/>
      <c r="R489" s="17"/>
    </row>
    <row r="490" spans="8:18" ht="15.75" customHeight="1" x14ac:dyDescent="0.35">
      <c r="H490" s="15"/>
      <c r="I490" s="15"/>
      <c r="J490" s="15"/>
      <c r="K490" s="15"/>
      <c r="L490" s="16"/>
      <c r="M490" s="15"/>
      <c r="N490" s="15"/>
      <c r="O490" s="15"/>
      <c r="P490" s="15"/>
      <c r="Q490" s="17"/>
      <c r="R490" s="17"/>
    </row>
    <row r="491" spans="8:18" ht="15.75" customHeight="1" x14ac:dyDescent="0.35">
      <c r="H491" s="15"/>
      <c r="I491" s="15"/>
      <c r="J491" s="15"/>
      <c r="K491" s="15"/>
      <c r="L491" s="16"/>
      <c r="M491" s="15"/>
      <c r="N491" s="15"/>
      <c r="O491" s="15"/>
      <c r="P491" s="15"/>
      <c r="Q491" s="17"/>
      <c r="R491" s="17"/>
    </row>
    <row r="492" spans="8:18" ht="15.75" customHeight="1" x14ac:dyDescent="0.35">
      <c r="H492" s="15"/>
      <c r="I492" s="15"/>
      <c r="J492" s="15"/>
      <c r="K492" s="15"/>
      <c r="L492" s="16"/>
      <c r="M492" s="15"/>
      <c r="N492" s="15"/>
      <c r="O492" s="15"/>
      <c r="P492" s="15"/>
      <c r="Q492" s="17"/>
      <c r="R492" s="17"/>
    </row>
    <row r="493" spans="8:18" ht="15.75" customHeight="1" x14ac:dyDescent="0.35">
      <c r="H493" s="15"/>
      <c r="I493" s="15"/>
      <c r="J493" s="15"/>
      <c r="K493" s="15"/>
      <c r="L493" s="16"/>
      <c r="M493" s="15"/>
      <c r="N493" s="15"/>
      <c r="O493" s="15"/>
      <c r="P493" s="15"/>
      <c r="Q493" s="17"/>
      <c r="R493" s="17"/>
    </row>
    <row r="494" spans="8:18" ht="15.75" customHeight="1" x14ac:dyDescent="0.35">
      <c r="H494" s="15"/>
      <c r="I494" s="15"/>
      <c r="J494" s="15"/>
      <c r="K494" s="15"/>
      <c r="L494" s="16"/>
      <c r="M494" s="15"/>
      <c r="N494" s="15"/>
      <c r="O494" s="15"/>
      <c r="P494" s="15"/>
      <c r="Q494" s="17"/>
      <c r="R494" s="17"/>
    </row>
    <row r="495" spans="8:18" ht="15.75" customHeight="1" x14ac:dyDescent="0.35">
      <c r="H495" s="15"/>
      <c r="I495" s="15"/>
      <c r="J495" s="15"/>
      <c r="K495" s="15"/>
      <c r="L495" s="16"/>
      <c r="M495" s="15"/>
      <c r="N495" s="15"/>
      <c r="O495" s="15"/>
      <c r="P495" s="15"/>
      <c r="Q495" s="17"/>
      <c r="R495" s="17"/>
    </row>
    <row r="496" spans="8:18" ht="15.75" customHeight="1" x14ac:dyDescent="0.35">
      <c r="H496" s="15"/>
      <c r="I496" s="15"/>
      <c r="J496" s="15"/>
      <c r="K496" s="15"/>
      <c r="L496" s="16"/>
      <c r="M496" s="15"/>
      <c r="N496" s="15"/>
      <c r="O496" s="15"/>
      <c r="P496" s="15"/>
      <c r="Q496" s="17"/>
      <c r="R496" s="17"/>
    </row>
    <row r="497" spans="8:18" ht="15.75" customHeight="1" x14ac:dyDescent="0.35">
      <c r="H497" s="15"/>
      <c r="I497" s="15"/>
      <c r="J497" s="15"/>
      <c r="K497" s="15"/>
      <c r="L497" s="16"/>
      <c r="M497" s="15"/>
      <c r="N497" s="15"/>
      <c r="O497" s="15"/>
      <c r="P497" s="15"/>
      <c r="Q497" s="17"/>
      <c r="R497" s="17"/>
    </row>
    <row r="498" spans="8:18" ht="15.75" customHeight="1" x14ac:dyDescent="0.35">
      <c r="H498" s="15"/>
      <c r="I498" s="15"/>
      <c r="J498" s="15"/>
      <c r="K498" s="15"/>
      <c r="L498" s="16"/>
      <c r="M498" s="15"/>
      <c r="N498" s="15"/>
      <c r="O498" s="15"/>
      <c r="P498" s="15"/>
      <c r="Q498" s="17"/>
      <c r="R498" s="17"/>
    </row>
    <row r="499" spans="8:18" ht="15.75" customHeight="1" x14ac:dyDescent="0.35">
      <c r="H499" s="15"/>
      <c r="I499" s="15"/>
      <c r="J499" s="15"/>
      <c r="K499" s="15"/>
      <c r="L499" s="16"/>
      <c r="M499" s="15"/>
      <c r="N499" s="15"/>
      <c r="O499" s="15"/>
      <c r="P499" s="15"/>
      <c r="Q499" s="17"/>
      <c r="R499" s="17"/>
    </row>
    <row r="500" spans="8:18" ht="15.75" customHeight="1" x14ac:dyDescent="0.35">
      <c r="H500" s="15"/>
      <c r="I500" s="15"/>
      <c r="J500" s="15"/>
      <c r="K500" s="15"/>
      <c r="L500" s="16"/>
      <c r="M500" s="15"/>
      <c r="N500" s="15"/>
      <c r="O500" s="15"/>
      <c r="P500" s="15"/>
      <c r="Q500" s="17"/>
      <c r="R500" s="17"/>
    </row>
    <row r="501" spans="8:18" ht="15.75" customHeight="1" x14ac:dyDescent="0.35">
      <c r="H501" s="15"/>
      <c r="I501" s="15"/>
      <c r="J501" s="15"/>
      <c r="K501" s="15"/>
      <c r="L501" s="16"/>
      <c r="M501" s="15"/>
      <c r="N501" s="15"/>
      <c r="O501" s="15"/>
      <c r="P501" s="15"/>
      <c r="Q501" s="17"/>
      <c r="R501" s="17"/>
    </row>
    <row r="502" spans="8:18" ht="15.75" customHeight="1" x14ac:dyDescent="0.35">
      <c r="H502" s="15"/>
      <c r="I502" s="15"/>
      <c r="J502" s="15"/>
      <c r="K502" s="15"/>
      <c r="L502" s="16"/>
      <c r="M502" s="15"/>
      <c r="N502" s="15"/>
      <c r="O502" s="15"/>
      <c r="P502" s="15"/>
      <c r="Q502" s="17"/>
      <c r="R502" s="17"/>
    </row>
    <row r="503" spans="8:18" ht="15.75" customHeight="1" x14ac:dyDescent="0.35">
      <c r="H503" s="15"/>
      <c r="I503" s="15"/>
      <c r="J503" s="15"/>
      <c r="K503" s="15"/>
      <c r="L503" s="16"/>
      <c r="M503" s="15"/>
      <c r="N503" s="15"/>
      <c r="O503" s="15"/>
      <c r="P503" s="15"/>
      <c r="Q503" s="17"/>
      <c r="R503" s="17"/>
    </row>
    <row r="504" spans="8:18" ht="15.75" customHeight="1" x14ac:dyDescent="0.35">
      <c r="H504" s="15"/>
      <c r="I504" s="15"/>
      <c r="J504" s="15"/>
      <c r="K504" s="15"/>
      <c r="L504" s="16"/>
      <c r="M504" s="15"/>
      <c r="N504" s="15"/>
      <c r="O504" s="15"/>
      <c r="P504" s="15"/>
      <c r="Q504" s="17"/>
      <c r="R504" s="17"/>
    </row>
    <row r="505" spans="8:18" ht="15.75" customHeight="1" x14ac:dyDescent="0.35">
      <c r="H505" s="15"/>
      <c r="I505" s="15"/>
      <c r="J505" s="15"/>
      <c r="K505" s="15"/>
      <c r="L505" s="16"/>
      <c r="M505" s="15"/>
      <c r="N505" s="15"/>
      <c r="O505" s="15"/>
      <c r="P505" s="15"/>
      <c r="Q505" s="17"/>
      <c r="R505" s="17"/>
    </row>
    <row r="506" spans="8:18" ht="15.75" customHeight="1" x14ac:dyDescent="0.35">
      <c r="H506" s="15"/>
      <c r="I506" s="15"/>
      <c r="J506" s="15"/>
      <c r="K506" s="15"/>
      <c r="L506" s="16"/>
      <c r="M506" s="15"/>
      <c r="N506" s="15"/>
      <c r="O506" s="15"/>
      <c r="P506" s="15"/>
      <c r="Q506" s="17"/>
      <c r="R506" s="17"/>
    </row>
    <row r="507" spans="8:18" ht="15.75" customHeight="1" x14ac:dyDescent="0.35">
      <c r="H507" s="15"/>
      <c r="I507" s="15"/>
      <c r="J507" s="15"/>
      <c r="K507" s="15"/>
      <c r="L507" s="16"/>
      <c r="M507" s="15"/>
      <c r="N507" s="15"/>
      <c r="O507" s="15"/>
      <c r="P507" s="15"/>
      <c r="Q507" s="17"/>
      <c r="R507" s="17"/>
    </row>
    <row r="508" spans="8:18" ht="15.75" customHeight="1" x14ac:dyDescent="0.35">
      <c r="H508" s="15"/>
      <c r="I508" s="15"/>
      <c r="J508" s="15"/>
      <c r="K508" s="15"/>
      <c r="L508" s="16"/>
      <c r="M508" s="15"/>
      <c r="N508" s="15"/>
      <c r="O508" s="15"/>
      <c r="P508" s="15"/>
      <c r="Q508" s="17"/>
      <c r="R508" s="17"/>
    </row>
    <row r="509" spans="8:18" ht="15.75" customHeight="1" x14ac:dyDescent="0.35">
      <c r="H509" s="15"/>
      <c r="I509" s="15"/>
      <c r="J509" s="15"/>
      <c r="K509" s="15"/>
      <c r="L509" s="16"/>
      <c r="M509" s="15"/>
      <c r="N509" s="15"/>
      <c r="O509" s="15"/>
      <c r="P509" s="15"/>
      <c r="Q509" s="17"/>
      <c r="R509" s="17"/>
    </row>
    <row r="510" spans="8:18" ht="15.75" customHeight="1" x14ac:dyDescent="0.35">
      <c r="H510" s="15"/>
      <c r="I510" s="15"/>
      <c r="J510" s="15"/>
      <c r="K510" s="15"/>
      <c r="L510" s="16"/>
      <c r="M510" s="15"/>
      <c r="N510" s="15"/>
      <c r="O510" s="15"/>
      <c r="P510" s="15"/>
      <c r="Q510" s="17"/>
      <c r="R510" s="17"/>
    </row>
    <row r="511" spans="8:18" ht="15.75" customHeight="1" x14ac:dyDescent="0.35">
      <c r="H511" s="15"/>
      <c r="I511" s="15"/>
      <c r="J511" s="15"/>
      <c r="K511" s="15"/>
      <c r="L511" s="16"/>
      <c r="M511" s="15"/>
      <c r="N511" s="15"/>
      <c r="O511" s="15"/>
      <c r="P511" s="15"/>
      <c r="Q511" s="17"/>
      <c r="R511" s="17"/>
    </row>
    <row r="512" spans="8:18" ht="15.75" customHeight="1" x14ac:dyDescent="0.35">
      <c r="H512" s="15"/>
      <c r="I512" s="15"/>
      <c r="J512" s="15"/>
      <c r="K512" s="15"/>
      <c r="L512" s="16"/>
      <c r="M512" s="15"/>
      <c r="N512" s="15"/>
      <c r="O512" s="15"/>
      <c r="P512" s="15"/>
      <c r="Q512" s="17"/>
      <c r="R512" s="17"/>
    </row>
    <row r="513" spans="8:18" ht="15.75" customHeight="1" x14ac:dyDescent="0.35">
      <c r="H513" s="15"/>
      <c r="I513" s="15"/>
      <c r="J513" s="15"/>
      <c r="K513" s="15"/>
      <c r="L513" s="16"/>
      <c r="M513" s="15"/>
      <c r="N513" s="15"/>
      <c r="O513" s="15"/>
      <c r="P513" s="15"/>
      <c r="Q513" s="17"/>
      <c r="R513" s="17"/>
    </row>
    <row r="514" spans="8:18" ht="15.75" customHeight="1" x14ac:dyDescent="0.35">
      <c r="H514" s="15"/>
      <c r="I514" s="15"/>
      <c r="J514" s="15"/>
      <c r="K514" s="15"/>
      <c r="L514" s="16"/>
      <c r="M514" s="15"/>
      <c r="N514" s="15"/>
      <c r="O514" s="15"/>
      <c r="P514" s="15"/>
      <c r="Q514" s="17"/>
      <c r="R514" s="17"/>
    </row>
    <row r="515" spans="8:18" ht="15.75" customHeight="1" x14ac:dyDescent="0.35">
      <c r="H515" s="15"/>
      <c r="I515" s="15"/>
      <c r="J515" s="15"/>
      <c r="K515" s="15"/>
      <c r="L515" s="16"/>
      <c r="M515" s="15"/>
      <c r="N515" s="15"/>
      <c r="O515" s="15"/>
      <c r="P515" s="15"/>
      <c r="Q515" s="17"/>
      <c r="R515" s="17"/>
    </row>
    <row r="516" spans="8:18" ht="15.75" customHeight="1" x14ac:dyDescent="0.35">
      <c r="H516" s="15"/>
      <c r="I516" s="15"/>
      <c r="J516" s="15"/>
      <c r="K516" s="15"/>
      <c r="L516" s="16"/>
      <c r="M516" s="15"/>
      <c r="N516" s="15"/>
      <c r="O516" s="15"/>
      <c r="P516" s="15"/>
      <c r="Q516" s="17"/>
      <c r="R516" s="17"/>
    </row>
    <row r="517" spans="8:18" ht="15.75" customHeight="1" x14ac:dyDescent="0.35">
      <c r="H517" s="15"/>
      <c r="I517" s="15"/>
      <c r="J517" s="15"/>
      <c r="K517" s="15"/>
      <c r="L517" s="16"/>
      <c r="M517" s="15"/>
      <c r="N517" s="15"/>
      <c r="O517" s="15"/>
      <c r="P517" s="15"/>
      <c r="Q517" s="17"/>
      <c r="R517" s="17"/>
    </row>
    <row r="518" spans="8:18" ht="15.75" customHeight="1" x14ac:dyDescent="0.35">
      <c r="H518" s="15"/>
      <c r="I518" s="15"/>
      <c r="J518" s="15"/>
      <c r="K518" s="15"/>
      <c r="L518" s="16"/>
      <c r="M518" s="15"/>
      <c r="N518" s="15"/>
      <c r="O518" s="15"/>
      <c r="P518" s="15"/>
      <c r="Q518" s="17"/>
      <c r="R518" s="17"/>
    </row>
    <row r="519" spans="8:18" ht="15.75" customHeight="1" x14ac:dyDescent="0.35">
      <c r="H519" s="15"/>
      <c r="I519" s="15"/>
      <c r="J519" s="15"/>
      <c r="K519" s="15"/>
      <c r="L519" s="16"/>
      <c r="M519" s="15"/>
      <c r="N519" s="15"/>
      <c r="O519" s="15"/>
      <c r="P519" s="15"/>
      <c r="Q519" s="17"/>
      <c r="R519" s="17"/>
    </row>
    <row r="520" spans="8:18" ht="15.75" customHeight="1" x14ac:dyDescent="0.35">
      <c r="H520" s="15"/>
      <c r="I520" s="15"/>
      <c r="J520" s="15"/>
      <c r="K520" s="15"/>
      <c r="L520" s="16"/>
      <c r="M520" s="15"/>
      <c r="N520" s="15"/>
      <c r="O520" s="15"/>
      <c r="P520" s="15"/>
      <c r="Q520" s="17"/>
      <c r="R520" s="17"/>
    </row>
    <row r="521" spans="8:18" ht="15.75" customHeight="1" x14ac:dyDescent="0.35">
      <c r="H521" s="15"/>
      <c r="I521" s="15"/>
      <c r="J521" s="15"/>
      <c r="K521" s="15"/>
      <c r="L521" s="16"/>
      <c r="M521" s="15"/>
      <c r="N521" s="15"/>
      <c r="O521" s="15"/>
      <c r="P521" s="15"/>
      <c r="Q521" s="17"/>
      <c r="R521" s="17"/>
    </row>
    <row r="522" spans="8:18" ht="15.75" customHeight="1" x14ac:dyDescent="0.35">
      <c r="H522" s="15"/>
      <c r="I522" s="15"/>
      <c r="J522" s="15"/>
      <c r="K522" s="15"/>
      <c r="L522" s="16"/>
      <c r="M522" s="15"/>
      <c r="N522" s="15"/>
      <c r="O522" s="15"/>
      <c r="P522" s="15"/>
      <c r="Q522" s="17"/>
      <c r="R522" s="17"/>
    </row>
    <row r="523" spans="8:18" ht="15.75" customHeight="1" x14ac:dyDescent="0.35">
      <c r="H523" s="15"/>
      <c r="I523" s="15"/>
      <c r="J523" s="15"/>
      <c r="K523" s="15"/>
      <c r="L523" s="16"/>
      <c r="M523" s="15"/>
      <c r="N523" s="15"/>
      <c r="O523" s="15"/>
      <c r="P523" s="15"/>
      <c r="Q523" s="17"/>
      <c r="R523" s="17"/>
    </row>
    <row r="524" spans="8:18" ht="15.75" customHeight="1" x14ac:dyDescent="0.35">
      <c r="H524" s="15"/>
      <c r="I524" s="15"/>
      <c r="J524" s="15"/>
      <c r="K524" s="15"/>
      <c r="L524" s="16"/>
      <c r="M524" s="15"/>
      <c r="N524" s="15"/>
      <c r="O524" s="15"/>
      <c r="P524" s="15"/>
      <c r="Q524" s="17"/>
      <c r="R524" s="17"/>
    </row>
    <row r="525" spans="8:18" ht="15.75" customHeight="1" x14ac:dyDescent="0.35">
      <c r="H525" s="15"/>
      <c r="I525" s="15"/>
      <c r="J525" s="15"/>
      <c r="K525" s="15"/>
      <c r="L525" s="16"/>
      <c r="M525" s="15"/>
      <c r="N525" s="15"/>
      <c r="O525" s="15"/>
      <c r="P525" s="15"/>
      <c r="Q525" s="17"/>
      <c r="R525" s="17"/>
    </row>
    <row r="526" spans="8:18" ht="15.75" customHeight="1" x14ac:dyDescent="0.35">
      <c r="H526" s="15"/>
      <c r="I526" s="15"/>
      <c r="J526" s="15"/>
      <c r="K526" s="15"/>
      <c r="L526" s="16"/>
      <c r="M526" s="15"/>
      <c r="N526" s="15"/>
      <c r="O526" s="15"/>
      <c r="P526" s="15"/>
      <c r="Q526" s="17"/>
      <c r="R526" s="17"/>
    </row>
    <row r="527" spans="8:18" ht="15.75" customHeight="1" x14ac:dyDescent="0.35">
      <c r="H527" s="15"/>
      <c r="I527" s="15"/>
      <c r="J527" s="15"/>
      <c r="K527" s="15"/>
      <c r="L527" s="16"/>
      <c r="M527" s="15"/>
      <c r="N527" s="15"/>
      <c r="O527" s="15"/>
      <c r="P527" s="15"/>
      <c r="Q527" s="17"/>
      <c r="R527" s="17"/>
    </row>
    <row r="528" spans="8:18" ht="15.75" customHeight="1" x14ac:dyDescent="0.35">
      <c r="H528" s="15"/>
      <c r="I528" s="15"/>
      <c r="J528" s="15"/>
      <c r="K528" s="15"/>
      <c r="L528" s="16"/>
      <c r="M528" s="15"/>
      <c r="N528" s="15"/>
      <c r="O528" s="15"/>
      <c r="P528" s="15"/>
      <c r="Q528" s="17"/>
      <c r="R528" s="17"/>
    </row>
    <row r="529" spans="8:18" ht="15.75" customHeight="1" x14ac:dyDescent="0.35">
      <c r="H529" s="15"/>
      <c r="I529" s="15"/>
      <c r="J529" s="15"/>
      <c r="K529" s="15"/>
      <c r="L529" s="16"/>
      <c r="M529" s="15"/>
      <c r="N529" s="15"/>
      <c r="O529" s="15"/>
      <c r="P529" s="15"/>
      <c r="Q529" s="17"/>
      <c r="R529" s="17"/>
    </row>
    <row r="530" spans="8:18" ht="15.75" customHeight="1" x14ac:dyDescent="0.35">
      <c r="H530" s="15"/>
      <c r="I530" s="15"/>
      <c r="J530" s="15"/>
      <c r="K530" s="15"/>
      <c r="L530" s="16"/>
      <c r="M530" s="15"/>
      <c r="N530" s="15"/>
      <c r="O530" s="15"/>
      <c r="P530" s="15"/>
      <c r="Q530" s="17"/>
      <c r="R530" s="17"/>
    </row>
    <row r="531" spans="8:18" ht="15.75" customHeight="1" x14ac:dyDescent="0.35">
      <c r="H531" s="15"/>
      <c r="I531" s="15"/>
      <c r="J531" s="15"/>
      <c r="K531" s="15"/>
      <c r="L531" s="16"/>
      <c r="M531" s="15"/>
      <c r="N531" s="15"/>
      <c r="O531" s="15"/>
      <c r="P531" s="15"/>
      <c r="Q531" s="17"/>
      <c r="R531" s="17"/>
    </row>
    <row r="532" spans="8:18" ht="15.75" customHeight="1" x14ac:dyDescent="0.35">
      <c r="H532" s="15"/>
      <c r="I532" s="15"/>
      <c r="J532" s="15"/>
      <c r="K532" s="15"/>
      <c r="L532" s="16"/>
      <c r="M532" s="15"/>
      <c r="N532" s="15"/>
      <c r="O532" s="15"/>
      <c r="P532" s="15"/>
      <c r="Q532" s="17"/>
      <c r="R532" s="17"/>
    </row>
    <row r="533" spans="8:18" ht="15.75" customHeight="1" x14ac:dyDescent="0.35">
      <c r="H533" s="15"/>
      <c r="I533" s="15"/>
      <c r="J533" s="15"/>
      <c r="K533" s="15"/>
      <c r="L533" s="16"/>
      <c r="M533" s="15"/>
      <c r="N533" s="15"/>
      <c r="O533" s="15"/>
      <c r="P533" s="15"/>
      <c r="Q533" s="17"/>
      <c r="R533" s="17"/>
    </row>
    <row r="534" spans="8:18" ht="15.75" customHeight="1" x14ac:dyDescent="0.35">
      <c r="H534" s="15"/>
      <c r="I534" s="15"/>
      <c r="J534" s="15"/>
      <c r="K534" s="15"/>
      <c r="L534" s="16"/>
      <c r="M534" s="15"/>
      <c r="N534" s="15"/>
      <c r="O534" s="15"/>
      <c r="P534" s="15"/>
      <c r="Q534" s="17"/>
      <c r="R534" s="17"/>
    </row>
    <row r="535" spans="8:18" ht="15.75" customHeight="1" x14ac:dyDescent="0.35">
      <c r="H535" s="15"/>
      <c r="I535" s="15"/>
      <c r="J535" s="15"/>
      <c r="K535" s="15"/>
      <c r="L535" s="16"/>
      <c r="M535" s="15"/>
      <c r="N535" s="15"/>
      <c r="O535" s="15"/>
      <c r="P535" s="15"/>
      <c r="Q535" s="17"/>
      <c r="R535" s="17"/>
    </row>
    <row r="536" spans="8:18" ht="15.75" customHeight="1" x14ac:dyDescent="0.35">
      <c r="H536" s="15"/>
      <c r="I536" s="15"/>
      <c r="J536" s="15"/>
      <c r="K536" s="15"/>
      <c r="L536" s="16"/>
      <c r="M536" s="15"/>
      <c r="N536" s="15"/>
      <c r="O536" s="15"/>
      <c r="P536" s="15"/>
      <c r="Q536" s="17"/>
      <c r="R536" s="17"/>
    </row>
    <row r="537" spans="8:18" ht="15.75" customHeight="1" x14ac:dyDescent="0.35">
      <c r="H537" s="15"/>
      <c r="I537" s="15"/>
      <c r="J537" s="15"/>
      <c r="K537" s="15"/>
      <c r="L537" s="16"/>
      <c r="M537" s="15"/>
      <c r="N537" s="15"/>
      <c r="O537" s="15"/>
      <c r="P537" s="15"/>
      <c r="Q537" s="17"/>
      <c r="R537" s="17"/>
    </row>
    <row r="538" spans="8:18" ht="15.75" customHeight="1" x14ac:dyDescent="0.35">
      <c r="H538" s="15"/>
      <c r="I538" s="15"/>
      <c r="J538" s="15"/>
      <c r="K538" s="15"/>
      <c r="L538" s="16"/>
      <c r="M538" s="15"/>
      <c r="N538" s="15"/>
      <c r="O538" s="15"/>
      <c r="P538" s="15"/>
      <c r="Q538" s="17"/>
      <c r="R538" s="17"/>
    </row>
    <row r="539" spans="8:18" ht="15.75" customHeight="1" x14ac:dyDescent="0.35">
      <c r="H539" s="15"/>
      <c r="I539" s="15"/>
      <c r="J539" s="15"/>
      <c r="K539" s="15"/>
      <c r="L539" s="16"/>
      <c r="M539" s="15"/>
      <c r="N539" s="15"/>
      <c r="O539" s="15"/>
      <c r="P539" s="15"/>
      <c r="Q539" s="17"/>
      <c r="R539" s="17"/>
    </row>
    <row r="540" spans="8:18" ht="15.75" customHeight="1" x14ac:dyDescent="0.35">
      <c r="H540" s="15"/>
      <c r="I540" s="15"/>
      <c r="J540" s="15"/>
      <c r="K540" s="15"/>
      <c r="L540" s="16"/>
      <c r="M540" s="15"/>
      <c r="N540" s="15"/>
      <c r="O540" s="15"/>
      <c r="P540" s="15"/>
      <c r="Q540" s="17"/>
      <c r="R540" s="17"/>
    </row>
    <row r="541" spans="8:18" ht="15.75" customHeight="1" x14ac:dyDescent="0.35">
      <c r="H541" s="15"/>
      <c r="I541" s="15"/>
      <c r="J541" s="15"/>
      <c r="K541" s="15"/>
      <c r="L541" s="16"/>
      <c r="M541" s="15"/>
      <c r="N541" s="15"/>
      <c r="O541" s="15"/>
      <c r="P541" s="15"/>
      <c r="Q541" s="17"/>
      <c r="R541" s="17"/>
    </row>
    <row r="542" spans="8:18" ht="15.75" customHeight="1" x14ac:dyDescent="0.35">
      <c r="H542" s="15"/>
      <c r="I542" s="15"/>
      <c r="J542" s="15"/>
      <c r="K542" s="15"/>
      <c r="L542" s="16"/>
      <c r="M542" s="15"/>
      <c r="N542" s="15"/>
      <c r="O542" s="15"/>
      <c r="P542" s="15"/>
      <c r="Q542" s="17"/>
      <c r="R542" s="17"/>
    </row>
    <row r="543" spans="8:18" ht="15.75" customHeight="1" x14ac:dyDescent="0.35">
      <c r="H543" s="15"/>
      <c r="I543" s="15"/>
      <c r="J543" s="15"/>
      <c r="K543" s="15"/>
      <c r="L543" s="16"/>
      <c r="M543" s="15"/>
      <c r="N543" s="15"/>
      <c r="O543" s="15"/>
      <c r="P543" s="15"/>
      <c r="Q543" s="17"/>
      <c r="R543" s="17"/>
    </row>
    <row r="544" spans="8:18" ht="15.75" customHeight="1" x14ac:dyDescent="0.35">
      <c r="H544" s="15"/>
      <c r="I544" s="15"/>
      <c r="J544" s="15"/>
      <c r="K544" s="15"/>
      <c r="L544" s="16"/>
      <c r="M544" s="15"/>
      <c r="N544" s="15"/>
      <c r="O544" s="15"/>
      <c r="P544" s="15"/>
      <c r="Q544" s="17"/>
      <c r="R544" s="17"/>
    </row>
    <row r="545" spans="8:18" ht="15.75" customHeight="1" x14ac:dyDescent="0.35">
      <c r="H545" s="15"/>
      <c r="I545" s="15"/>
      <c r="J545" s="15"/>
      <c r="K545" s="15"/>
      <c r="L545" s="16"/>
      <c r="M545" s="15"/>
      <c r="N545" s="15"/>
      <c r="O545" s="15"/>
      <c r="P545" s="15"/>
      <c r="Q545" s="17"/>
      <c r="R545" s="17"/>
    </row>
    <row r="546" spans="8:18" ht="15.75" customHeight="1" x14ac:dyDescent="0.35">
      <c r="H546" s="15"/>
      <c r="I546" s="15"/>
      <c r="J546" s="15"/>
      <c r="K546" s="15"/>
      <c r="L546" s="16"/>
      <c r="M546" s="15"/>
      <c r="N546" s="15"/>
      <c r="O546" s="15"/>
      <c r="P546" s="15"/>
      <c r="Q546" s="17"/>
      <c r="R546" s="17"/>
    </row>
    <row r="547" spans="8:18" ht="15.75" customHeight="1" x14ac:dyDescent="0.35">
      <c r="H547" s="15"/>
      <c r="I547" s="15"/>
      <c r="J547" s="15"/>
      <c r="K547" s="15"/>
      <c r="L547" s="16"/>
      <c r="M547" s="15"/>
      <c r="N547" s="15"/>
      <c r="O547" s="15"/>
      <c r="P547" s="15"/>
      <c r="Q547" s="17"/>
      <c r="R547" s="17"/>
    </row>
    <row r="548" spans="8:18" ht="15.75" customHeight="1" x14ac:dyDescent="0.35">
      <c r="H548" s="15"/>
      <c r="I548" s="15"/>
      <c r="J548" s="15"/>
      <c r="K548" s="15"/>
      <c r="L548" s="16"/>
      <c r="M548" s="15"/>
      <c r="N548" s="15"/>
      <c r="O548" s="15"/>
      <c r="P548" s="15"/>
      <c r="Q548" s="17"/>
      <c r="R548" s="17"/>
    </row>
    <row r="549" spans="8:18" ht="15.75" customHeight="1" x14ac:dyDescent="0.35">
      <c r="H549" s="15"/>
      <c r="I549" s="15"/>
      <c r="J549" s="15"/>
      <c r="K549" s="15"/>
      <c r="L549" s="16"/>
      <c r="M549" s="15"/>
      <c r="N549" s="15"/>
      <c r="O549" s="15"/>
      <c r="P549" s="15"/>
      <c r="Q549" s="17"/>
      <c r="R549" s="17"/>
    </row>
    <row r="550" spans="8:18" ht="15.75" customHeight="1" x14ac:dyDescent="0.35">
      <c r="H550" s="15"/>
      <c r="I550" s="15"/>
      <c r="J550" s="15"/>
      <c r="K550" s="15"/>
      <c r="L550" s="16"/>
      <c r="M550" s="15"/>
      <c r="N550" s="15"/>
      <c r="O550" s="15"/>
      <c r="P550" s="15"/>
      <c r="Q550" s="17"/>
      <c r="R550" s="17"/>
    </row>
    <row r="551" spans="8:18" ht="15.75" customHeight="1" x14ac:dyDescent="0.35">
      <c r="H551" s="15"/>
      <c r="I551" s="15"/>
      <c r="J551" s="15"/>
      <c r="K551" s="15"/>
      <c r="L551" s="16"/>
      <c r="M551" s="15"/>
      <c r="N551" s="15"/>
      <c r="O551" s="15"/>
      <c r="P551" s="15"/>
      <c r="Q551" s="17"/>
      <c r="R551" s="17"/>
    </row>
    <row r="552" spans="8:18" ht="15.75" customHeight="1" x14ac:dyDescent="0.35">
      <c r="H552" s="15"/>
      <c r="I552" s="15"/>
      <c r="J552" s="15"/>
      <c r="K552" s="15"/>
      <c r="L552" s="16"/>
      <c r="M552" s="15"/>
      <c r="N552" s="15"/>
      <c r="O552" s="15"/>
      <c r="P552" s="15"/>
      <c r="Q552" s="17"/>
      <c r="R552" s="17"/>
    </row>
    <row r="553" spans="8:18" ht="15.75" customHeight="1" x14ac:dyDescent="0.35">
      <c r="H553" s="15"/>
      <c r="I553" s="15"/>
      <c r="J553" s="15"/>
      <c r="K553" s="15"/>
      <c r="L553" s="16"/>
      <c r="M553" s="15"/>
      <c r="N553" s="15"/>
      <c r="O553" s="15"/>
      <c r="P553" s="15"/>
      <c r="Q553" s="17"/>
      <c r="R553" s="17"/>
    </row>
    <row r="554" spans="8:18" ht="15.75" customHeight="1" x14ac:dyDescent="0.35">
      <c r="H554" s="15"/>
      <c r="I554" s="15"/>
      <c r="J554" s="15"/>
      <c r="K554" s="15"/>
      <c r="L554" s="16"/>
      <c r="M554" s="15"/>
      <c r="N554" s="15"/>
      <c r="O554" s="15"/>
      <c r="P554" s="15"/>
      <c r="Q554" s="17"/>
      <c r="R554" s="17"/>
    </row>
    <row r="555" spans="8:18" ht="15.75" customHeight="1" x14ac:dyDescent="0.35">
      <c r="H555" s="15"/>
      <c r="I555" s="15"/>
      <c r="J555" s="15"/>
      <c r="K555" s="15"/>
      <c r="L555" s="16"/>
      <c r="M555" s="15"/>
      <c r="N555" s="15"/>
      <c r="O555" s="15"/>
      <c r="P555" s="15"/>
      <c r="Q555" s="17"/>
      <c r="R555" s="17"/>
    </row>
    <row r="556" spans="8:18" ht="15.75" customHeight="1" x14ac:dyDescent="0.35">
      <c r="H556" s="15"/>
      <c r="I556" s="15"/>
      <c r="J556" s="15"/>
      <c r="K556" s="15"/>
      <c r="L556" s="16"/>
      <c r="M556" s="15"/>
      <c r="N556" s="15"/>
      <c r="O556" s="15"/>
      <c r="P556" s="15"/>
      <c r="Q556" s="17"/>
      <c r="R556" s="17"/>
    </row>
    <row r="557" spans="8:18" ht="15.75" customHeight="1" x14ac:dyDescent="0.35">
      <c r="H557" s="15"/>
      <c r="I557" s="15"/>
      <c r="J557" s="15"/>
      <c r="K557" s="15"/>
      <c r="L557" s="16"/>
      <c r="M557" s="15"/>
      <c r="N557" s="15"/>
      <c r="O557" s="15"/>
      <c r="P557" s="15"/>
      <c r="Q557" s="17"/>
      <c r="R557" s="17"/>
    </row>
    <row r="558" spans="8:18" ht="15.75" customHeight="1" x14ac:dyDescent="0.35">
      <c r="H558" s="15"/>
      <c r="I558" s="15"/>
      <c r="J558" s="15"/>
      <c r="K558" s="15"/>
      <c r="L558" s="16"/>
      <c r="M558" s="15"/>
      <c r="N558" s="15"/>
      <c r="O558" s="15"/>
      <c r="P558" s="15"/>
      <c r="Q558" s="17"/>
      <c r="R558" s="17"/>
    </row>
    <row r="559" spans="8:18" ht="15.75" customHeight="1" x14ac:dyDescent="0.35">
      <c r="H559" s="15"/>
      <c r="I559" s="15"/>
      <c r="J559" s="15"/>
      <c r="K559" s="15"/>
      <c r="L559" s="16"/>
      <c r="M559" s="15"/>
      <c r="N559" s="15"/>
      <c r="O559" s="15"/>
      <c r="P559" s="15"/>
      <c r="Q559" s="17"/>
      <c r="R559" s="17"/>
    </row>
    <row r="560" spans="8:18" ht="15.75" customHeight="1" x14ac:dyDescent="0.35">
      <c r="H560" s="15"/>
      <c r="I560" s="15"/>
      <c r="J560" s="15"/>
      <c r="K560" s="15"/>
      <c r="L560" s="16"/>
      <c r="M560" s="15"/>
      <c r="N560" s="15"/>
      <c r="O560" s="15"/>
      <c r="P560" s="15"/>
      <c r="Q560" s="17"/>
      <c r="R560" s="17"/>
    </row>
    <row r="561" spans="8:18" ht="15.75" customHeight="1" x14ac:dyDescent="0.35">
      <c r="H561" s="15"/>
      <c r="I561" s="15"/>
      <c r="J561" s="15"/>
      <c r="K561" s="15"/>
      <c r="L561" s="16"/>
      <c r="M561" s="15"/>
      <c r="N561" s="15"/>
      <c r="O561" s="15"/>
      <c r="P561" s="15"/>
      <c r="Q561" s="17"/>
      <c r="R561" s="17"/>
    </row>
    <row r="562" spans="8:18" ht="15.75" customHeight="1" x14ac:dyDescent="0.35">
      <c r="H562" s="15"/>
      <c r="I562" s="15"/>
      <c r="J562" s="15"/>
      <c r="K562" s="15"/>
      <c r="L562" s="16"/>
      <c r="M562" s="15"/>
      <c r="N562" s="15"/>
      <c r="O562" s="15"/>
      <c r="P562" s="15"/>
      <c r="Q562" s="17"/>
      <c r="R562" s="17"/>
    </row>
    <row r="563" spans="8:18" ht="15.75" customHeight="1" x14ac:dyDescent="0.35">
      <c r="H563" s="15"/>
      <c r="I563" s="15"/>
      <c r="J563" s="15"/>
      <c r="K563" s="15"/>
      <c r="L563" s="16"/>
      <c r="M563" s="15"/>
      <c r="N563" s="15"/>
      <c r="O563" s="15"/>
      <c r="P563" s="15"/>
      <c r="Q563" s="17"/>
      <c r="R563" s="17"/>
    </row>
    <row r="564" spans="8:18" ht="15.75" customHeight="1" x14ac:dyDescent="0.35">
      <c r="H564" s="15"/>
      <c r="I564" s="15"/>
      <c r="J564" s="15"/>
      <c r="K564" s="15"/>
      <c r="L564" s="16"/>
      <c r="M564" s="15"/>
      <c r="N564" s="15"/>
      <c r="O564" s="15"/>
      <c r="P564" s="15"/>
      <c r="Q564" s="17"/>
      <c r="R564" s="17"/>
    </row>
    <row r="565" spans="8:18" ht="15.75" customHeight="1" x14ac:dyDescent="0.35">
      <c r="H565" s="15"/>
      <c r="I565" s="15"/>
      <c r="J565" s="15"/>
      <c r="K565" s="15"/>
      <c r="L565" s="16"/>
      <c r="M565" s="15"/>
      <c r="N565" s="15"/>
      <c r="O565" s="15"/>
      <c r="P565" s="15"/>
      <c r="Q565" s="17"/>
      <c r="R565" s="17"/>
    </row>
    <row r="566" spans="8:18" ht="15.75" customHeight="1" x14ac:dyDescent="0.35">
      <c r="H566" s="15"/>
      <c r="I566" s="15"/>
      <c r="J566" s="15"/>
      <c r="K566" s="15"/>
      <c r="L566" s="16"/>
      <c r="M566" s="15"/>
      <c r="N566" s="15"/>
      <c r="O566" s="15"/>
      <c r="P566" s="15"/>
      <c r="Q566" s="17"/>
      <c r="R566" s="17"/>
    </row>
    <row r="567" spans="8:18" ht="15.75" customHeight="1" x14ac:dyDescent="0.35">
      <c r="H567" s="15"/>
      <c r="I567" s="15"/>
      <c r="J567" s="15"/>
      <c r="K567" s="15"/>
      <c r="L567" s="16"/>
      <c r="M567" s="15"/>
      <c r="N567" s="15"/>
      <c r="O567" s="15"/>
      <c r="P567" s="15"/>
      <c r="Q567" s="17"/>
      <c r="R567" s="17"/>
    </row>
    <row r="568" spans="8:18" ht="15.75" customHeight="1" x14ac:dyDescent="0.35">
      <c r="H568" s="15"/>
      <c r="I568" s="15"/>
      <c r="J568" s="15"/>
      <c r="K568" s="15"/>
      <c r="L568" s="16"/>
      <c r="M568" s="15"/>
      <c r="N568" s="15"/>
      <c r="O568" s="15"/>
      <c r="P568" s="15"/>
      <c r="Q568" s="17"/>
      <c r="R568" s="17"/>
    </row>
    <row r="569" spans="8:18" ht="15.75" customHeight="1" x14ac:dyDescent="0.35">
      <c r="H569" s="15"/>
      <c r="I569" s="15"/>
      <c r="J569" s="15"/>
      <c r="K569" s="15"/>
      <c r="L569" s="16"/>
      <c r="M569" s="15"/>
      <c r="N569" s="15"/>
      <c r="O569" s="15"/>
      <c r="P569" s="15"/>
      <c r="Q569" s="17"/>
      <c r="R569" s="17"/>
    </row>
    <row r="570" spans="8:18" ht="15.75" customHeight="1" x14ac:dyDescent="0.35">
      <c r="H570" s="15"/>
      <c r="I570" s="15"/>
      <c r="J570" s="15"/>
      <c r="K570" s="15"/>
      <c r="L570" s="16"/>
      <c r="M570" s="15"/>
      <c r="N570" s="15"/>
      <c r="O570" s="15"/>
      <c r="P570" s="15"/>
      <c r="Q570" s="17"/>
      <c r="R570" s="17"/>
    </row>
    <row r="571" spans="8:18" ht="15.75" customHeight="1" x14ac:dyDescent="0.35">
      <c r="H571" s="15"/>
      <c r="I571" s="15"/>
      <c r="J571" s="15"/>
      <c r="K571" s="15"/>
      <c r="L571" s="16"/>
      <c r="M571" s="15"/>
      <c r="N571" s="15"/>
      <c r="O571" s="15"/>
      <c r="P571" s="15"/>
      <c r="Q571" s="17"/>
      <c r="R571" s="17"/>
    </row>
    <row r="572" spans="8:18" ht="15.75" customHeight="1" x14ac:dyDescent="0.35">
      <c r="H572" s="15"/>
      <c r="I572" s="15"/>
      <c r="J572" s="15"/>
      <c r="K572" s="15"/>
      <c r="L572" s="16"/>
      <c r="M572" s="15"/>
      <c r="N572" s="15"/>
      <c r="O572" s="15"/>
      <c r="P572" s="15"/>
      <c r="Q572" s="17"/>
      <c r="R572" s="17"/>
    </row>
    <row r="573" spans="8:18" ht="15.75" customHeight="1" x14ac:dyDescent="0.35">
      <c r="H573" s="15"/>
      <c r="I573" s="15"/>
      <c r="J573" s="15"/>
      <c r="K573" s="15"/>
      <c r="L573" s="16"/>
      <c r="M573" s="15"/>
      <c r="N573" s="15"/>
      <c r="O573" s="15"/>
      <c r="P573" s="15"/>
      <c r="Q573" s="17"/>
      <c r="R573" s="17"/>
    </row>
    <row r="574" spans="8:18" ht="15.75" customHeight="1" x14ac:dyDescent="0.35">
      <c r="H574" s="15"/>
      <c r="I574" s="15"/>
      <c r="J574" s="15"/>
      <c r="K574" s="15"/>
      <c r="L574" s="16"/>
      <c r="M574" s="15"/>
      <c r="N574" s="15"/>
      <c r="O574" s="15"/>
      <c r="P574" s="15"/>
      <c r="Q574" s="17"/>
      <c r="R574" s="17"/>
    </row>
    <row r="575" spans="8:18" ht="15.75" customHeight="1" x14ac:dyDescent="0.35">
      <c r="H575" s="15"/>
      <c r="I575" s="15"/>
      <c r="J575" s="15"/>
      <c r="K575" s="15"/>
      <c r="L575" s="16"/>
      <c r="M575" s="15"/>
      <c r="N575" s="15"/>
      <c r="O575" s="15"/>
      <c r="P575" s="15"/>
      <c r="Q575" s="17"/>
      <c r="R575" s="17"/>
    </row>
    <row r="576" spans="8:18" ht="15.75" customHeight="1" x14ac:dyDescent="0.35">
      <c r="H576" s="15"/>
      <c r="I576" s="15"/>
      <c r="J576" s="15"/>
      <c r="K576" s="15"/>
      <c r="L576" s="16"/>
      <c r="M576" s="15"/>
      <c r="N576" s="15"/>
      <c r="O576" s="15"/>
      <c r="P576" s="15"/>
      <c r="Q576" s="17"/>
      <c r="R576" s="17"/>
    </row>
    <row r="577" spans="8:18" ht="15.75" customHeight="1" x14ac:dyDescent="0.35">
      <c r="H577" s="15"/>
      <c r="I577" s="15"/>
      <c r="J577" s="15"/>
      <c r="K577" s="15"/>
      <c r="L577" s="16"/>
      <c r="M577" s="15"/>
      <c r="N577" s="15"/>
      <c r="O577" s="15"/>
      <c r="P577" s="15"/>
      <c r="Q577" s="17"/>
      <c r="R577" s="17"/>
    </row>
    <row r="578" spans="8:18" ht="15.75" customHeight="1" x14ac:dyDescent="0.35">
      <c r="H578" s="15"/>
      <c r="I578" s="15"/>
      <c r="J578" s="15"/>
      <c r="K578" s="15"/>
      <c r="L578" s="16"/>
      <c r="M578" s="15"/>
      <c r="N578" s="15"/>
      <c r="O578" s="15"/>
      <c r="P578" s="15"/>
      <c r="Q578" s="17"/>
      <c r="R578" s="17"/>
    </row>
    <row r="579" spans="8:18" ht="15.75" customHeight="1" x14ac:dyDescent="0.35">
      <c r="H579" s="15"/>
      <c r="I579" s="15"/>
      <c r="J579" s="15"/>
      <c r="K579" s="15"/>
      <c r="L579" s="16"/>
      <c r="M579" s="15"/>
      <c r="N579" s="15"/>
      <c r="O579" s="15"/>
      <c r="P579" s="15"/>
      <c r="Q579" s="17"/>
      <c r="R579" s="17"/>
    </row>
    <row r="580" spans="8:18" ht="15.75" customHeight="1" x14ac:dyDescent="0.35">
      <c r="H580" s="15"/>
      <c r="I580" s="15"/>
      <c r="J580" s="15"/>
      <c r="K580" s="15"/>
      <c r="L580" s="16"/>
      <c r="M580" s="15"/>
      <c r="N580" s="15"/>
      <c r="O580" s="15"/>
      <c r="P580" s="15"/>
      <c r="Q580" s="17"/>
      <c r="R580" s="17"/>
    </row>
    <row r="581" spans="8:18" ht="15.75" customHeight="1" x14ac:dyDescent="0.35">
      <c r="H581" s="15"/>
      <c r="I581" s="15"/>
      <c r="J581" s="15"/>
      <c r="K581" s="15"/>
      <c r="L581" s="16"/>
      <c r="M581" s="15"/>
      <c r="N581" s="15"/>
      <c r="O581" s="15"/>
      <c r="P581" s="15"/>
      <c r="Q581" s="17"/>
      <c r="R581" s="17"/>
    </row>
    <row r="582" spans="8:18" ht="15.75" customHeight="1" x14ac:dyDescent="0.35">
      <c r="H582" s="15"/>
      <c r="I582" s="15"/>
      <c r="J582" s="15"/>
      <c r="K582" s="15"/>
      <c r="L582" s="16"/>
      <c r="M582" s="15"/>
      <c r="N582" s="15"/>
      <c r="O582" s="15"/>
      <c r="P582" s="15"/>
      <c r="Q582" s="17"/>
      <c r="R582" s="17"/>
    </row>
    <row r="583" spans="8:18" ht="15.75" customHeight="1" x14ac:dyDescent="0.35">
      <c r="H583" s="15"/>
      <c r="I583" s="15"/>
      <c r="J583" s="15"/>
      <c r="K583" s="15"/>
      <c r="L583" s="16"/>
      <c r="M583" s="15"/>
      <c r="N583" s="15"/>
      <c r="O583" s="15"/>
      <c r="P583" s="15"/>
      <c r="Q583" s="17"/>
      <c r="R583" s="17"/>
    </row>
    <row r="584" spans="8:18" ht="15.75" customHeight="1" x14ac:dyDescent="0.35">
      <c r="H584" s="15"/>
      <c r="I584" s="15"/>
      <c r="J584" s="15"/>
      <c r="K584" s="15"/>
      <c r="L584" s="16"/>
      <c r="M584" s="15"/>
      <c r="N584" s="15"/>
      <c r="O584" s="15"/>
      <c r="P584" s="15"/>
      <c r="Q584" s="17"/>
      <c r="R584" s="17"/>
    </row>
    <row r="585" spans="8:18" ht="15.75" customHeight="1" x14ac:dyDescent="0.35">
      <c r="H585" s="15"/>
      <c r="I585" s="15"/>
      <c r="J585" s="15"/>
      <c r="K585" s="15"/>
      <c r="L585" s="16"/>
      <c r="M585" s="15"/>
      <c r="N585" s="15"/>
      <c r="O585" s="15"/>
      <c r="P585" s="15"/>
      <c r="Q585" s="17"/>
      <c r="R585" s="17"/>
    </row>
    <row r="586" spans="8:18" ht="15.75" customHeight="1" x14ac:dyDescent="0.35">
      <c r="H586" s="15"/>
      <c r="I586" s="15"/>
      <c r="J586" s="15"/>
      <c r="K586" s="15"/>
      <c r="L586" s="16"/>
      <c r="M586" s="15"/>
      <c r="N586" s="15"/>
      <c r="O586" s="15"/>
      <c r="P586" s="15"/>
      <c r="Q586" s="17"/>
      <c r="R586" s="17"/>
    </row>
    <row r="587" spans="8:18" ht="15.75" customHeight="1" x14ac:dyDescent="0.35">
      <c r="H587" s="15"/>
      <c r="I587" s="15"/>
      <c r="J587" s="15"/>
      <c r="K587" s="15"/>
      <c r="L587" s="16"/>
      <c r="M587" s="15"/>
      <c r="N587" s="15"/>
      <c r="O587" s="15"/>
      <c r="P587" s="15"/>
      <c r="Q587" s="17"/>
      <c r="R587" s="17"/>
    </row>
    <row r="588" spans="8:18" ht="15.75" customHeight="1" x14ac:dyDescent="0.35">
      <c r="H588" s="15"/>
      <c r="I588" s="15"/>
      <c r="J588" s="15"/>
      <c r="K588" s="15"/>
      <c r="L588" s="16"/>
      <c r="M588" s="15"/>
      <c r="N588" s="15"/>
      <c r="O588" s="15"/>
      <c r="P588" s="15"/>
      <c r="Q588" s="17"/>
      <c r="R588" s="17"/>
    </row>
    <row r="589" spans="8:18" ht="15.75" customHeight="1" x14ac:dyDescent="0.35">
      <c r="H589" s="15"/>
      <c r="I589" s="15"/>
      <c r="J589" s="15"/>
      <c r="K589" s="15"/>
      <c r="L589" s="16"/>
      <c r="M589" s="15"/>
      <c r="N589" s="15"/>
      <c r="O589" s="15"/>
      <c r="P589" s="15"/>
      <c r="Q589" s="17"/>
      <c r="R589" s="17"/>
    </row>
    <row r="590" spans="8:18" ht="15.75" customHeight="1" x14ac:dyDescent="0.35">
      <c r="H590" s="15"/>
      <c r="I590" s="15"/>
      <c r="J590" s="15"/>
      <c r="K590" s="15"/>
      <c r="L590" s="16"/>
      <c r="M590" s="15"/>
      <c r="N590" s="15"/>
      <c r="O590" s="15"/>
      <c r="P590" s="15"/>
      <c r="Q590" s="17"/>
      <c r="R590" s="17"/>
    </row>
    <row r="591" spans="8:18" ht="15.75" customHeight="1" x14ac:dyDescent="0.35">
      <c r="H591" s="15"/>
      <c r="I591" s="15"/>
      <c r="J591" s="15"/>
      <c r="K591" s="15"/>
      <c r="L591" s="16"/>
      <c r="M591" s="15"/>
      <c r="N591" s="15"/>
      <c r="O591" s="15"/>
      <c r="P591" s="15"/>
      <c r="Q591" s="17"/>
      <c r="R591" s="17"/>
    </row>
    <row r="592" spans="8:18" ht="15.75" customHeight="1" x14ac:dyDescent="0.35">
      <c r="H592" s="15"/>
      <c r="I592" s="15"/>
      <c r="J592" s="15"/>
      <c r="K592" s="15"/>
      <c r="L592" s="16"/>
      <c r="M592" s="15"/>
      <c r="N592" s="15"/>
      <c r="O592" s="15"/>
      <c r="P592" s="15"/>
      <c r="Q592" s="17"/>
      <c r="R592" s="17"/>
    </row>
    <row r="593" spans="8:18" ht="15.75" customHeight="1" x14ac:dyDescent="0.35">
      <c r="H593" s="15"/>
      <c r="I593" s="15"/>
      <c r="J593" s="15"/>
      <c r="K593" s="15"/>
      <c r="L593" s="16"/>
      <c r="M593" s="15"/>
      <c r="N593" s="15"/>
      <c r="O593" s="15"/>
      <c r="P593" s="15"/>
      <c r="Q593" s="17"/>
      <c r="R593" s="17"/>
    </row>
    <row r="594" spans="8:18" ht="15.75" customHeight="1" x14ac:dyDescent="0.35">
      <c r="H594" s="15"/>
      <c r="I594" s="15"/>
      <c r="J594" s="15"/>
      <c r="K594" s="15"/>
      <c r="L594" s="16"/>
      <c r="M594" s="15"/>
      <c r="N594" s="15"/>
      <c r="O594" s="15"/>
      <c r="P594" s="15"/>
      <c r="Q594" s="17"/>
      <c r="R594" s="17"/>
    </row>
    <row r="595" spans="8:18" ht="15.75" customHeight="1" x14ac:dyDescent="0.35">
      <c r="H595" s="15"/>
      <c r="I595" s="15"/>
      <c r="J595" s="15"/>
      <c r="K595" s="15"/>
      <c r="L595" s="16"/>
      <c r="M595" s="15"/>
      <c r="N595" s="15"/>
      <c r="O595" s="15"/>
      <c r="P595" s="15"/>
      <c r="Q595" s="17"/>
      <c r="R595" s="17"/>
    </row>
    <row r="596" spans="8:18" ht="15.75" customHeight="1" x14ac:dyDescent="0.35">
      <c r="H596" s="15"/>
      <c r="I596" s="15"/>
      <c r="J596" s="15"/>
      <c r="K596" s="15"/>
      <c r="L596" s="16"/>
      <c r="M596" s="15"/>
      <c r="N596" s="15"/>
      <c r="O596" s="15"/>
      <c r="P596" s="15"/>
      <c r="Q596" s="17"/>
      <c r="R596" s="17"/>
    </row>
    <row r="597" spans="8:18" ht="15.75" customHeight="1" x14ac:dyDescent="0.35">
      <c r="H597" s="15"/>
      <c r="I597" s="15"/>
      <c r="J597" s="15"/>
      <c r="K597" s="15"/>
      <c r="L597" s="16"/>
      <c r="M597" s="15"/>
      <c r="N597" s="15"/>
      <c r="O597" s="15"/>
      <c r="P597" s="15"/>
      <c r="Q597" s="17"/>
      <c r="R597" s="17"/>
    </row>
    <row r="598" spans="8:18" ht="15.75" customHeight="1" x14ac:dyDescent="0.35">
      <c r="H598" s="15"/>
      <c r="I598" s="15"/>
      <c r="J598" s="15"/>
      <c r="K598" s="15"/>
      <c r="L598" s="16"/>
      <c r="M598" s="15"/>
      <c r="N598" s="15"/>
      <c r="O598" s="15"/>
      <c r="P598" s="15"/>
      <c r="Q598" s="17"/>
      <c r="R598" s="17"/>
    </row>
    <row r="599" spans="8:18" ht="15.75" customHeight="1" x14ac:dyDescent="0.35">
      <c r="H599" s="15"/>
      <c r="I599" s="15"/>
      <c r="J599" s="15"/>
      <c r="K599" s="15"/>
      <c r="L599" s="16"/>
      <c r="M599" s="15"/>
      <c r="N599" s="15"/>
      <c r="O599" s="15"/>
      <c r="P599" s="15"/>
      <c r="Q599" s="17"/>
      <c r="R599" s="17"/>
    </row>
    <row r="600" spans="8:18" ht="15.75" customHeight="1" x14ac:dyDescent="0.35">
      <c r="H600" s="15"/>
      <c r="I600" s="15"/>
      <c r="J600" s="15"/>
      <c r="K600" s="15"/>
      <c r="L600" s="16"/>
      <c r="M600" s="15"/>
      <c r="N600" s="15"/>
      <c r="O600" s="15"/>
      <c r="P600" s="15"/>
      <c r="Q600" s="17"/>
      <c r="R600" s="17"/>
    </row>
    <row r="601" spans="8:18" ht="15.75" customHeight="1" x14ac:dyDescent="0.35">
      <c r="H601" s="15"/>
      <c r="I601" s="15"/>
      <c r="J601" s="15"/>
      <c r="K601" s="15"/>
      <c r="L601" s="16"/>
      <c r="M601" s="15"/>
      <c r="N601" s="15"/>
      <c r="O601" s="15"/>
      <c r="P601" s="15"/>
      <c r="Q601" s="17"/>
      <c r="R601" s="17"/>
    </row>
    <row r="602" spans="8:18" ht="15.75" customHeight="1" x14ac:dyDescent="0.35">
      <c r="H602" s="15"/>
      <c r="I602" s="15"/>
      <c r="J602" s="15"/>
      <c r="K602" s="15"/>
      <c r="L602" s="16"/>
      <c r="M602" s="15"/>
      <c r="N602" s="15"/>
      <c r="O602" s="15"/>
      <c r="P602" s="15"/>
      <c r="Q602" s="17"/>
      <c r="R602" s="17"/>
    </row>
    <row r="603" spans="8:18" ht="15.75" customHeight="1" x14ac:dyDescent="0.35">
      <c r="H603" s="15"/>
      <c r="I603" s="15"/>
      <c r="J603" s="15"/>
      <c r="K603" s="15"/>
      <c r="L603" s="16"/>
      <c r="M603" s="15"/>
      <c r="N603" s="15"/>
      <c r="O603" s="15"/>
      <c r="P603" s="15"/>
      <c r="Q603" s="17"/>
      <c r="R603" s="17"/>
    </row>
    <row r="604" spans="8:18" ht="15.75" customHeight="1" x14ac:dyDescent="0.35">
      <c r="H604" s="15"/>
      <c r="I604" s="15"/>
      <c r="J604" s="15"/>
      <c r="K604" s="15"/>
      <c r="L604" s="16"/>
      <c r="M604" s="15"/>
      <c r="N604" s="15"/>
      <c r="O604" s="15"/>
      <c r="P604" s="15"/>
      <c r="Q604" s="17"/>
      <c r="R604" s="17"/>
    </row>
    <row r="605" spans="8:18" ht="15.75" customHeight="1" x14ac:dyDescent="0.35">
      <c r="H605" s="15"/>
      <c r="I605" s="15"/>
      <c r="J605" s="15"/>
      <c r="K605" s="15"/>
      <c r="L605" s="16"/>
      <c r="M605" s="15"/>
      <c r="N605" s="15"/>
      <c r="O605" s="15"/>
      <c r="P605" s="15"/>
      <c r="Q605" s="17"/>
      <c r="R605" s="17"/>
    </row>
    <row r="606" spans="8:18" ht="15.75" customHeight="1" x14ac:dyDescent="0.35">
      <c r="H606" s="15"/>
      <c r="I606" s="15"/>
      <c r="J606" s="15"/>
      <c r="K606" s="15"/>
      <c r="L606" s="16"/>
      <c r="M606" s="15"/>
      <c r="N606" s="15"/>
      <c r="O606" s="15"/>
      <c r="P606" s="15"/>
      <c r="Q606" s="17"/>
      <c r="R606" s="17"/>
    </row>
    <row r="607" spans="8:18" ht="15.75" customHeight="1" x14ac:dyDescent="0.35">
      <c r="H607" s="15"/>
      <c r="I607" s="15"/>
      <c r="J607" s="15"/>
      <c r="K607" s="15"/>
      <c r="L607" s="16"/>
      <c r="M607" s="15"/>
      <c r="N607" s="15"/>
      <c r="O607" s="15"/>
      <c r="P607" s="15"/>
      <c r="Q607" s="17"/>
      <c r="R607" s="17"/>
    </row>
    <row r="608" spans="8:18" ht="15.75" customHeight="1" x14ac:dyDescent="0.35">
      <c r="H608" s="15"/>
      <c r="I608" s="15"/>
      <c r="J608" s="15"/>
      <c r="K608" s="15"/>
      <c r="L608" s="16"/>
      <c r="M608" s="15"/>
      <c r="N608" s="15"/>
      <c r="O608" s="15"/>
      <c r="P608" s="15"/>
      <c r="Q608" s="17"/>
      <c r="R608" s="17"/>
    </row>
    <row r="609" spans="8:18" ht="15.75" customHeight="1" x14ac:dyDescent="0.35">
      <c r="H609" s="15"/>
      <c r="I609" s="15"/>
      <c r="J609" s="15"/>
      <c r="K609" s="15"/>
      <c r="L609" s="16"/>
      <c r="M609" s="15"/>
      <c r="N609" s="15"/>
      <c r="O609" s="15"/>
      <c r="P609" s="15"/>
      <c r="Q609" s="17"/>
      <c r="R609" s="17"/>
    </row>
    <row r="610" spans="8:18" ht="15.75" customHeight="1" x14ac:dyDescent="0.35">
      <c r="H610" s="15"/>
      <c r="I610" s="15"/>
      <c r="J610" s="15"/>
      <c r="K610" s="15"/>
      <c r="L610" s="16"/>
      <c r="M610" s="15"/>
      <c r="N610" s="15"/>
      <c r="O610" s="15"/>
      <c r="P610" s="15"/>
      <c r="Q610" s="17"/>
      <c r="R610" s="17"/>
    </row>
    <row r="611" spans="8:18" ht="15.75" customHeight="1" x14ac:dyDescent="0.35">
      <c r="H611" s="15"/>
      <c r="I611" s="15"/>
      <c r="J611" s="15"/>
      <c r="K611" s="15"/>
      <c r="L611" s="16"/>
      <c r="M611" s="15"/>
      <c r="N611" s="15"/>
      <c r="O611" s="15"/>
      <c r="P611" s="15"/>
      <c r="Q611" s="17"/>
      <c r="R611" s="17"/>
    </row>
    <row r="612" spans="8:18" ht="15.75" customHeight="1" x14ac:dyDescent="0.35">
      <c r="H612" s="15"/>
      <c r="I612" s="15"/>
      <c r="J612" s="15"/>
      <c r="K612" s="15"/>
      <c r="L612" s="16"/>
      <c r="M612" s="15"/>
      <c r="N612" s="15"/>
      <c r="O612" s="15"/>
      <c r="P612" s="15"/>
      <c r="Q612" s="17"/>
      <c r="R612" s="17"/>
    </row>
    <row r="613" spans="8:18" ht="15.75" customHeight="1" x14ac:dyDescent="0.35">
      <c r="H613" s="15"/>
      <c r="I613" s="15"/>
      <c r="J613" s="15"/>
      <c r="K613" s="15"/>
      <c r="L613" s="16"/>
      <c r="M613" s="15"/>
      <c r="N613" s="15"/>
      <c r="O613" s="15"/>
      <c r="P613" s="15"/>
      <c r="Q613" s="17"/>
      <c r="R613" s="17"/>
    </row>
    <row r="614" spans="8:18" ht="15.75" customHeight="1" x14ac:dyDescent="0.35">
      <c r="H614" s="15"/>
      <c r="I614" s="15"/>
      <c r="J614" s="15"/>
      <c r="K614" s="15"/>
      <c r="L614" s="16"/>
      <c r="M614" s="15"/>
      <c r="N614" s="15"/>
      <c r="O614" s="15"/>
      <c r="P614" s="15"/>
      <c r="Q614" s="17"/>
      <c r="R614" s="17"/>
    </row>
    <row r="615" spans="8:18" ht="15.75" customHeight="1" x14ac:dyDescent="0.35">
      <c r="H615" s="15"/>
      <c r="I615" s="15"/>
      <c r="J615" s="15"/>
      <c r="K615" s="15"/>
      <c r="L615" s="16"/>
      <c r="M615" s="15"/>
      <c r="N615" s="15"/>
      <c r="O615" s="15"/>
      <c r="P615" s="15"/>
      <c r="Q615" s="17"/>
      <c r="R615" s="17"/>
    </row>
    <row r="616" spans="8:18" ht="15.75" customHeight="1" x14ac:dyDescent="0.35">
      <c r="H616" s="15"/>
      <c r="I616" s="15"/>
      <c r="J616" s="15"/>
      <c r="K616" s="15"/>
      <c r="L616" s="16"/>
      <c r="M616" s="15"/>
      <c r="N616" s="15"/>
      <c r="O616" s="15"/>
      <c r="P616" s="15"/>
      <c r="Q616" s="17"/>
      <c r="R616" s="17"/>
    </row>
    <row r="617" spans="8:18" ht="15.75" customHeight="1" x14ac:dyDescent="0.35">
      <c r="H617" s="15"/>
      <c r="I617" s="15"/>
      <c r="J617" s="15"/>
      <c r="K617" s="15"/>
      <c r="L617" s="16"/>
      <c r="M617" s="15"/>
      <c r="N617" s="15"/>
      <c r="O617" s="15"/>
      <c r="P617" s="15"/>
      <c r="Q617" s="17"/>
      <c r="R617" s="17"/>
    </row>
    <row r="618" spans="8:18" ht="15.75" customHeight="1" x14ac:dyDescent="0.35">
      <c r="H618" s="15"/>
      <c r="I618" s="15"/>
      <c r="J618" s="15"/>
      <c r="K618" s="15"/>
      <c r="L618" s="16"/>
      <c r="M618" s="15"/>
      <c r="N618" s="15"/>
      <c r="O618" s="15"/>
      <c r="P618" s="15"/>
      <c r="Q618" s="17"/>
      <c r="R618" s="17"/>
    </row>
    <row r="619" spans="8:18" ht="15.75" customHeight="1" x14ac:dyDescent="0.35">
      <c r="H619" s="15"/>
      <c r="I619" s="15"/>
      <c r="J619" s="15"/>
      <c r="K619" s="15"/>
      <c r="L619" s="16"/>
      <c r="M619" s="15"/>
      <c r="N619" s="15"/>
      <c r="O619" s="15"/>
      <c r="P619" s="15"/>
      <c r="Q619" s="17"/>
      <c r="R619" s="17"/>
    </row>
    <row r="620" spans="8:18" ht="15.75" customHeight="1" x14ac:dyDescent="0.35">
      <c r="H620" s="15"/>
      <c r="I620" s="15"/>
      <c r="J620" s="15"/>
      <c r="K620" s="15"/>
      <c r="L620" s="16"/>
      <c r="M620" s="15"/>
      <c r="N620" s="15"/>
      <c r="O620" s="15"/>
      <c r="P620" s="15"/>
      <c r="Q620" s="17"/>
      <c r="R620" s="17"/>
    </row>
    <row r="621" spans="8:18" ht="15.75" customHeight="1" x14ac:dyDescent="0.35">
      <c r="H621" s="15"/>
      <c r="I621" s="15"/>
      <c r="J621" s="15"/>
      <c r="K621" s="15"/>
      <c r="L621" s="16"/>
      <c r="M621" s="15"/>
      <c r="N621" s="15"/>
      <c r="O621" s="15"/>
      <c r="P621" s="15"/>
      <c r="Q621" s="17"/>
      <c r="R621" s="17"/>
    </row>
    <row r="622" spans="8:18" ht="15.75" customHeight="1" x14ac:dyDescent="0.35">
      <c r="H622" s="15"/>
      <c r="I622" s="15"/>
      <c r="J622" s="15"/>
      <c r="K622" s="15"/>
      <c r="L622" s="16"/>
      <c r="M622" s="15"/>
      <c r="N622" s="15"/>
      <c r="O622" s="15"/>
      <c r="P622" s="15"/>
      <c r="Q622" s="17"/>
      <c r="R622" s="17"/>
    </row>
    <row r="623" spans="8:18" ht="15.75" customHeight="1" x14ac:dyDescent="0.35">
      <c r="H623" s="15"/>
      <c r="I623" s="15"/>
      <c r="J623" s="15"/>
      <c r="K623" s="15"/>
      <c r="L623" s="16"/>
      <c r="M623" s="15"/>
      <c r="N623" s="15"/>
      <c r="O623" s="15"/>
      <c r="P623" s="15"/>
      <c r="Q623" s="17"/>
      <c r="R623" s="17"/>
    </row>
    <row r="624" spans="8:18" ht="15.75" customHeight="1" x14ac:dyDescent="0.35">
      <c r="H624" s="15"/>
      <c r="I624" s="15"/>
      <c r="J624" s="15"/>
      <c r="K624" s="15"/>
      <c r="L624" s="16"/>
      <c r="M624" s="15"/>
      <c r="N624" s="15"/>
      <c r="O624" s="15"/>
      <c r="P624" s="15"/>
      <c r="Q624" s="17"/>
      <c r="R624" s="17"/>
    </row>
    <row r="625" spans="8:18" ht="15.75" customHeight="1" x14ac:dyDescent="0.35">
      <c r="H625" s="15"/>
      <c r="I625" s="15"/>
      <c r="J625" s="15"/>
      <c r="K625" s="15"/>
      <c r="L625" s="16"/>
      <c r="M625" s="15"/>
      <c r="N625" s="15"/>
      <c r="O625" s="15"/>
      <c r="P625" s="15"/>
      <c r="Q625" s="17"/>
      <c r="R625" s="17"/>
    </row>
    <row r="626" spans="8:18" ht="15.75" customHeight="1" x14ac:dyDescent="0.35">
      <c r="H626" s="15"/>
      <c r="I626" s="15"/>
      <c r="J626" s="15"/>
      <c r="K626" s="15"/>
      <c r="L626" s="16"/>
      <c r="M626" s="15"/>
      <c r="N626" s="15"/>
      <c r="O626" s="15"/>
      <c r="P626" s="15"/>
      <c r="Q626" s="17"/>
      <c r="R626" s="17"/>
    </row>
    <row r="627" spans="8:18" ht="15.75" customHeight="1" x14ac:dyDescent="0.35">
      <c r="H627" s="15"/>
      <c r="I627" s="15"/>
      <c r="J627" s="15"/>
      <c r="K627" s="15"/>
      <c r="L627" s="16"/>
      <c r="M627" s="15"/>
      <c r="N627" s="15"/>
      <c r="O627" s="15"/>
      <c r="P627" s="15"/>
      <c r="Q627" s="17"/>
      <c r="R627" s="17"/>
    </row>
    <row r="628" spans="8:18" ht="15.75" customHeight="1" x14ac:dyDescent="0.35">
      <c r="H628" s="15"/>
      <c r="I628" s="15"/>
      <c r="J628" s="15"/>
      <c r="K628" s="15"/>
      <c r="L628" s="16"/>
      <c r="M628" s="15"/>
      <c r="N628" s="15"/>
      <c r="O628" s="15"/>
      <c r="P628" s="15"/>
      <c r="Q628" s="17"/>
      <c r="R628" s="17"/>
    </row>
    <row r="629" spans="8:18" ht="15.75" customHeight="1" x14ac:dyDescent="0.35">
      <c r="H629" s="15"/>
      <c r="I629" s="15"/>
      <c r="J629" s="15"/>
      <c r="K629" s="15"/>
      <c r="L629" s="16"/>
      <c r="M629" s="15"/>
      <c r="N629" s="15"/>
      <c r="O629" s="15"/>
      <c r="P629" s="15"/>
      <c r="Q629" s="17"/>
      <c r="R629" s="17"/>
    </row>
    <row r="630" spans="8:18" ht="15.75" customHeight="1" x14ac:dyDescent="0.35">
      <c r="H630" s="15"/>
      <c r="I630" s="15"/>
      <c r="J630" s="15"/>
      <c r="K630" s="15"/>
      <c r="L630" s="16"/>
      <c r="M630" s="15"/>
      <c r="N630" s="15"/>
      <c r="O630" s="15"/>
      <c r="P630" s="15"/>
      <c r="Q630" s="17"/>
      <c r="R630" s="17"/>
    </row>
    <row r="631" spans="8:18" ht="15.75" customHeight="1" x14ac:dyDescent="0.35">
      <c r="H631" s="15"/>
      <c r="I631" s="15"/>
      <c r="J631" s="15"/>
      <c r="K631" s="15"/>
      <c r="L631" s="16"/>
      <c r="M631" s="15"/>
      <c r="N631" s="15"/>
      <c r="O631" s="15"/>
      <c r="P631" s="15"/>
      <c r="Q631" s="17"/>
      <c r="R631" s="17"/>
    </row>
    <row r="632" spans="8:18" ht="15.75" customHeight="1" x14ac:dyDescent="0.35">
      <c r="H632" s="15"/>
      <c r="I632" s="15"/>
      <c r="J632" s="15"/>
      <c r="K632" s="15"/>
      <c r="L632" s="16"/>
      <c r="M632" s="15"/>
      <c r="N632" s="15"/>
      <c r="O632" s="15"/>
      <c r="P632" s="15"/>
      <c r="Q632" s="17"/>
      <c r="R632" s="17"/>
    </row>
    <row r="633" spans="8:18" ht="15.75" customHeight="1" x14ac:dyDescent="0.35">
      <c r="H633" s="15"/>
      <c r="I633" s="15"/>
      <c r="J633" s="15"/>
      <c r="K633" s="15"/>
      <c r="L633" s="16"/>
      <c r="M633" s="15"/>
      <c r="N633" s="15"/>
      <c r="O633" s="15"/>
      <c r="P633" s="15"/>
      <c r="Q633" s="17"/>
      <c r="R633" s="17"/>
    </row>
    <row r="634" spans="8:18" ht="15.75" customHeight="1" x14ac:dyDescent="0.35">
      <c r="H634" s="15"/>
      <c r="I634" s="15"/>
      <c r="J634" s="15"/>
      <c r="K634" s="15"/>
      <c r="L634" s="16"/>
      <c r="M634" s="15"/>
      <c r="N634" s="15"/>
      <c r="O634" s="15"/>
      <c r="P634" s="15"/>
      <c r="Q634" s="17"/>
      <c r="R634" s="17"/>
    </row>
    <row r="635" spans="8:18" ht="15.75" customHeight="1" x14ac:dyDescent="0.35">
      <c r="H635" s="15"/>
      <c r="I635" s="15"/>
      <c r="J635" s="15"/>
      <c r="K635" s="15"/>
      <c r="L635" s="16"/>
      <c r="M635" s="15"/>
      <c r="N635" s="15"/>
      <c r="O635" s="15"/>
      <c r="P635" s="15"/>
      <c r="Q635" s="17"/>
      <c r="R635" s="17"/>
    </row>
    <row r="636" spans="8:18" ht="15.75" customHeight="1" x14ac:dyDescent="0.35">
      <c r="H636" s="15"/>
      <c r="I636" s="15"/>
      <c r="J636" s="15"/>
      <c r="K636" s="15"/>
      <c r="L636" s="16"/>
      <c r="M636" s="15"/>
      <c r="N636" s="15"/>
      <c r="O636" s="15"/>
      <c r="P636" s="15"/>
      <c r="Q636" s="17"/>
      <c r="R636" s="17"/>
    </row>
    <row r="637" spans="8:18" ht="15.75" customHeight="1" x14ac:dyDescent="0.35">
      <c r="H637" s="15"/>
      <c r="I637" s="15"/>
      <c r="J637" s="15"/>
      <c r="K637" s="15"/>
      <c r="L637" s="16"/>
      <c r="M637" s="15"/>
      <c r="N637" s="15"/>
      <c r="O637" s="15"/>
      <c r="P637" s="15"/>
      <c r="Q637" s="17"/>
      <c r="R637" s="17"/>
    </row>
    <row r="638" spans="8:18" ht="15.75" customHeight="1" x14ac:dyDescent="0.35">
      <c r="H638" s="15"/>
      <c r="I638" s="15"/>
      <c r="J638" s="15"/>
      <c r="K638" s="15"/>
      <c r="L638" s="16"/>
      <c r="M638" s="15"/>
      <c r="N638" s="15"/>
      <c r="O638" s="15"/>
      <c r="P638" s="15"/>
      <c r="Q638" s="17"/>
      <c r="R638" s="17"/>
    </row>
    <row r="639" spans="8:18" ht="15.75" customHeight="1" x14ac:dyDescent="0.35">
      <c r="H639" s="15"/>
      <c r="I639" s="15"/>
      <c r="J639" s="15"/>
      <c r="K639" s="15"/>
      <c r="L639" s="16"/>
      <c r="M639" s="15"/>
      <c r="N639" s="15"/>
      <c r="O639" s="15"/>
      <c r="P639" s="15"/>
      <c r="Q639" s="17"/>
      <c r="R639" s="17"/>
    </row>
    <row r="640" spans="8:18" ht="15.75" customHeight="1" x14ac:dyDescent="0.35">
      <c r="H640" s="15"/>
      <c r="I640" s="15"/>
      <c r="J640" s="15"/>
      <c r="K640" s="15"/>
      <c r="L640" s="16"/>
      <c r="M640" s="15"/>
      <c r="N640" s="15"/>
      <c r="O640" s="15"/>
      <c r="P640" s="15"/>
      <c r="Q640" s="17"/>
      <c r="R640" s="17"/>
    </row>
    <row r="641" spans="8:18" ht="15.75" customHeight="1" x14ac:dyDescent="0.35">
      <c r="H641" s="15"/>
      <c r="I641" s="15"/>
      <c r="J641" s="15"/>
      <c r="K641" s="15"/>
      <c r="L641" s="16"/>
      <c r="M641" s="15"/>
      <c r="N641" s="15"/>
      <c r="O641" s="15"/>
      <c r="P641" s="15"/>
      <c r="Q641" s="17"/>
      <c r="R641" s="17"/>
    </row>
    <row r="642" spans="8:18" ht="15.75" customHeight="1" x14ac:dyDescent="0.35">
      <c r="H642" s="15"/>
      <c r="I642" s="15"/>
      <c r="J642" s="15"/>
      <c r="K642" s="15"/>
      <c r="L642" s="16"/>
      <c r="M642" s="15"/>
      <c r="N642" s="15"/>
      <c r="O642" s="15"/>
      <c r="P642" s="15"/>
      <c r="Q642" s="17"/>
      <c r="R642" s="17"/>
    </row>
    <row r="643" spans="8:18" ht="15.75" customHeight="1" x14ac:dyDescent="0.35">
      <c r="H643" s="15"/>
      <c r="I643" s="15"/>
      <c r="J643" s="15"/>
      <c r="K643" s="15"/>
      <c r="L643" s="16"/>
      <c r="M643" s="15"/>
      <c r="N643" s="15"/>
      <c r="O643" s="15"/>
      <c r="P643" s="15"/>
      <c r="Q643" s="17"/>
      <c r="R643" s="17"/>
    </row>
    <row r="644" spans="8:18" ht="15.75" customHeight="1" x14ac:dyDescent="0.35">
      <c r="H644" s="15"/>
      <c r="I644" s="15"/>
      <c r="J644" s="15"/>
      <c r="K644" s="15"/>
      <c r="L644" s="16"/>
      <c r="M644" s="15"/>
      <c r="N644" s="15"/>
      <c r="O644" s="15"/>
      <c r="P644" s="15"/>
      <c r="Q644" s="17"/>
      <c r="R644" s="17"/>
    </row>
    <row r="645" spans="8:18" ht="15.75" customHeight="1" x14ac:dyDescent="0.35">
      <c r="H645" s="15"/>
      <c r="I645" s="15"/>
      <c r="J645" s="15"/>
      <c r="K645" s="15"/>
      <c r="L645" s="16"/>
      <c r="M645" s="15"/>
      <c r="N645" s="15"/>
      <c r="O645" s="15"/>
      <c r="P645" s="15"/>
      <c r="Q645" s="17"/>
      <c r="R645" s="17"/>
    </row>
    <row r="646" spans="8:18" ht="15.75" customHeight="1" x14ac:dyDescent="0.35">
      <c r="H646" s="15"/>
      <c r="I646" s="15"/>
      <c r="J646" s="15"/>
      <c r="K646" s="15"/>
      <c r="L646" s="16"/>
      <c r="M646" s="15"/>
      <c r="N646" s="15"/>
      <c r="O646" s="15"/>
      <c r="P646" s="15"/>
      <c r="Q646" s="17"/>
      <c r="R646" s="17"/>
    </row>
    <row r="647" spans="8:18" ht="15.75" customHeight="1" x14ac:dyDescent="0.35">
      <c r="H647" s="15"/>
      <c r="I647" s="15"/>
      <c r="J647" s="15"/>
      <c r="K647" s="15"/>
      <c r="L647" s="16"/>
      <c r="M647" s="15"/>
      <c r="N647" s="15"/>
      <c r="O647" s="15"/>
      <c r="P647" s="15"/>
      <c r="Q647" s="17"/>
      <c r="R647" s="17"/>
    </row>
    <row r="648" spans="8:18" ht="15.75" customHeight="1" x14ac:dyDescent="0.35">
      <c r="H648" s="15"/>
      <c r="I648" s="15"/>
      <c r="J648" s="15"/>
      <c r="K648" s="15"/>
      <c r="L648" s="16"/>
      <c r="M648" s="15"/>
      <c r="N648" s="15"/>
      <c r="O648" s="15"/>
      <c r="P648" s="15"/>
      <c r="Q648" s="17"/>
      <c r="R648" s="17"/>
    </row>
    <row r="649" spans="8:18" ht="15.75" customHeight="1" x14ac:dyDescent="0.35">
      <c r="H649" s="15"/>
      <c r="I649" s="15"/>
      <c r="J649" s="15"/>
      <c r="K649" s="15"/>
      <c r="L649" s="16"/>
      <c r="M649" s="15"/>
      <c r="N649" s="15"/>
      <c r="O649" s="15"/>
      <c r="P649" s="15"/>
      <c r="Q649" s="17"/>
      <c r="R649" s="17"/>
    </row>
    <row r="650" spans="8:18" ht="15.75" customHeight="1" x14ac:dyDescent="0.35">
      <c r="H650" s="15"/>
      <c r="I650" s="15"/>
      <c r="J650" s="15"/>
      <c r="K650" s="15"/>
      <c r="L650" s="16"/>
      <c r="M650" s="15"/>
      <c r="N650" s="15"/>
      <c r="O650" s="15"/>
      <c r="P650" s="15"/>
      <c r="Q650" s="17"/>
      <c r="R650" s="17"/>
    </row>
    <row r="651" spans="8:18" ht="15.75" customHeight="1" x14ac:dyDescent="0.35">
      <c r="H651" s="15"/>
      <c r="I651" s="15"/>
      <c r="J651" s="15"/>
      <c r="K651" s="15"/>
      <c r="L651" s="16"/>
      <c r="M651" s="15"/>
      <c r="N651" s="15"/>
      <c r="O651" s="15"/>
      <c r="P651" s="15"/>
      <c r="Q651" s="17"/>
      <c r="R651" s="17"/>
    </row>
    <row r="652" spans="8:18" ht="15.75" customHeight="1" x14ac:dyDescent="0.35">
      <c r="H652" s="15"/>
      <c r="I652" s="15"/>
      <c r="J652" s="15"/>
      <c r="K652" s="15"/>
      <c r="L652" s="16"/>
      <c r="M652" s="15"/>
      <c r="N652" s="15"/>
      <c r="O652" s="15"/>
      <c r="P652" s="15"/>
      <c r="Q652" s="17"/>
      <c r="R652" s="17"/>
    </row>
    <row r="653" spans="8:18" ht="15.75" customHeight="1" x14ac:dyDescent="0.35">
      <c r="H653" s="15"/>
      <c r="I653" s="15"/>
      <c r="J653" s="15"/>
      <c r="K653" s="15"/>
      <c r="L653" s="16"/>
      <c r="M653" s="15"/>
      <c r="N653" s="15"/>
      <c r="O653" s="15"/>
      <c r="P653" s="15"/>
      <c r="Q653" s="17"/>
      <c r="R653" s="17"/>
    </row>
    <row r="654" spans="8:18" ht="15.75" customHeight="1" x14ac:dyDescent="0.35">
      <c r="H654" s="15"/>
      <c r="I654" s="15"/>
      <c r="J654" s="15"/>
      <c r="K654" s="15"/>
      <c r="L654" s="16"/>
      <c r="M654" s="15"/>
      <c r="N654" s="15"/>
      <c r="O654" s="15"/>
      <c r="P654" s="15"/>
      <c r="Q654" s="17"/>
      <c r="R654" s="17"/>
    </row>
    <row r="655" spans="8:18" ht="15.75" customHeight="1" x14ac:dyDescent="0.35">
      <c r="H655" s="15"/>
      <c r="I655" s="15"/>
      <c r="J655" s="15"/>
      <c r="K655" s="15"/>
      <c r="L655" s="16"/>
      <c r="M655" s="15"/>
      <c r="N655" s="15"/>
      <c r="O655" s="15"/>
      <c r="P655" s="15"/>
      <c r="Q655" s="17"/>
      <c r="R655" s="17"/>
    </row>
    <row r="656" spans="8:18" ht="15.75" customHeight="1" x14ac:dyDescent="0.35">
      <c r="H656" s="15"/>
      <c r="I656" s="15"/>
      <c r="J656" s="15"/>
      <c r="K656" s="15"/>
      <c r="L656" s="16"/>
      <c r="M656" s="15"/>
      <c r="N656" s="15"/>
      <c r="O656" s="15"/>
      <c r="P656" s="15"/>
      <c r="Q656" s="17"/>
      <c r="R656" s="17"/>
    </row>
    <row r="657" spans="8:18" ht="15.75" customHeight="1" x14ac:dyDescent="0.35">
      <c r="H657" s="15"/>
      <c r="I657" s="15"/>
      <c r="J657" s="15"/>
      <c r="K657" s="15"/>
      <c r="L657" s="16"/>
      <c r="M657" s="15"/>
      <c r="N657" s="15"/>
      <c r="O657" s="15"/>
      <c r="P657" s="15"/>
      <c r="Q657" s="17"/>
      <c r="R657" s="17"/>
    </row>
    <row r="658" spans="8:18" ht="15.75" customHeight="1" x14ac:dyDescent="0.35">
      <c r="H658" s="15"/>
      <c r="I658" s="15"/>
      <c r="J658" s="15"/>
      <c r="K658" s="15"/>
      <c r="L658" s="16"/>
      <c r="M658" s="15"/>
      <c r="N658" s="15"/>
      <c r="O658" s="15"/>
      <c r="P658" s="15"/>
      <c r="Q658" s="17"/>
      <c r="R658" s="17"/>
    </row>
    <row r="659" spans="8:18" ht="15.75" customHeight="1" x14ac:dyDescent="0.35">
      <c r="H659" s="15"/>
      <c r="I659" s="15"/>
      <c r="J659" s="15"/>
      <c r="K659" s="15"/>
      <c r="L659" s="16"/>
      <c r="M659" s="15"/>
      <c r="N659" s="15"/>
      <c r="O659" s="15"/>
      <c r="P659" s="15"/>
      <c r="Q659" s="17"/>
      <c r="R659" s="17"/>
    </row>
    <row r="660" spans="8:18" ht="15.75" customHeight="1" x14ac:dyDescent="0.35">
      <c r="H660" s="15"/>
      <c r="I660" s="15"/>
      <c r="J660" s="15"/>
      <c r="K660" s="15"/>
      <c r="L660" s="16"/>
      <c r="M660" s="15"/>
      <c r="N660" s="15"/>
      <c r="O660" s="15"/>
      <c r="P660" s="15"/>
      <c r="Q660" s="17"/>
      <c r="R660" s="17"/>
    </row>
    <row r="661" spans="8:18" ht="15.75" customHeight="1" x14ac:dyDescent="0.35">
      <c r="H661" s="15"/>
      <c r="I661" s="15"/>
      <c r="J661" s="15"/>
      <c r="K661" s="15"/>
      <c r="L661" s="16"/>
      <c r="M661" s="15"/>
      <c r="N661" s="15"/>
      <c r="O661" s="15"/>
      <c r="P661" s="15"/>
      <c r="Q661" s="17"/>
      <c r="R661" s="17"/>
    </row>
    <row r="662" spans="8:18" ht="15.75" customHeight="1" x14ac:dyDescent="0.35">
      <c r="H662" s="15"/>
      <c r="I662" s="15"/>
      <c r="J662" s="15"/>
      <c r="K662" s="15"/>
      <c r="L662" s="16"/>
      <c r="M662" s="15"/>
      <c r="N662" s="15"/>
      <c r="O662" s="15"/>
      <c r="P662" s="15"/>
      <c r="Q662" s="17"/>
      <c r="R662" s="17"/>
    </row>
    <row r="663" spans="8:18" ht="15.75" customHeight="1" x14ac:dyDescent="0.35">
      <c r="H663" s="15"/>
      <c r="I663" s="15"/>
      <c r="J663" s="15"/>
      <c r="K663" s="15"/>
      <c r="L663" s="16"/>
      <c r="M663" s="15"/>
      <c r="N663" s="15"/>
      <c r="O663" s="15"/>
      <c r="P663" s="15"/>
      <c r="Q663" s="17"/>
      <c r="R663" s="17"/>
    </row>
    <row r="664" spans="8:18" ht="15.75" customHeight="1" x14ac:dyDescent="0.35">
      <c r="H664" s="15"/>
      <c r="I664" s="15"/>
      <c r="J664" s="15"/>
      <c r="K664" s="15"/>
      <c r="L664" s="16"/>
      <c r="M664" s="15"/>
      <c r="N664" s="15"/>
      <c r="O664" s="15"/>
      <c r="P664" s="15"/>
      <c r="Q664" s="17"/>
      <c r="R664" s="17"/>
    </row>
    <row r="665" spans="8:18" ht="15.75" customHeight="1" x14ac:dyDescent="0.35">
      <c r="H665" s="15"/>
      <c r="I665" s="15"/>
      <c r="J665" s="15"/>
      <c r="K665" s="15"/>
      <c r="L665" s="16"/>
      <c r="M665" s="15"/>
      <c r="N665" s="15"/>
      <c r="O665" s="15"/>
      <c r="P665" s="15"/>
      <c r="Q665" s="17"/>
      <c r="R665" s="17"/>
    </row>
    <row r="666" spans="8:18" ht="15.75" customHeight="1" x14ac:dyDescent="0.35">
      <c r="H666" s="15"/>
      <c r="I666" s="15"/>
      <c r="J666" s="15"/>
      <c r="K666" s="15"/>
      <c r="L666" s="16"/>
      <c r="M666" s="15"/>
      <c r="N666" s="15"/>
      <c r="O666" s="15"/>
      <c r="P666" s="15"/>
      <c r="Q666" s="17"/>
      <c r="R666" s="17"/>
    </row>
    <row r="667" spans="8:18" ht="15.75" customHeight="1" x14ac:dyDescent="0.35">
      <c r="H667" s="15"/>
      <c r="I667" s="15"/>
      <c r="J667" s="15"/>
      <c r="K667" s="15"/>
      <c r="L667" s="16"/>
      <c r="M667" s="15"/>
      <c r="N667" s="15"/>
      <c r="O667" s="15"/>
      <c r="P667" s="15"/>
      <c r="Q667" s="17"/>
      <c r="R667" s="17"/>
    </row>
    <row r="668" spans="8:18" ht="15.75" customHeight="1" x14ac:dyDescent="0.35">
      <c r="H668" s="15"/>
      <c r="I668" s="15"/>
      <c r="J668" s="15"/>
      <c r="K668" s="15"/>
      <c r="L668" s="16"/>
      <c r="M668" s="15"/>
      <c r="N668" s="15"/>
      <c r="O668" s="15"/>
      <c r="P668" s="15"/>
      <c r="Q668" s="17"/>
      <c r="R668" s="17"/>
    </row>
    <row r="669" spans="8:18" ht="15.75" customHeight="1" x14ac:dyDescent="0.35">
      <c r="H669" s="15"/>
      <c r="I669" s="15"/>
      <c r="J669" s="15"/>
      <c r="K669" s="15"/>
      <c r="L669" s="16"/>
      <c r="M669" s="15"/>
      <c r="N669" s="15"/>
      <c r="O669" s="15"/>
      <c r="P669" s="15"/>
      <c r="Q669" s="17"/>
      <c r="R669" s="17"/>
    </row>
    <row r="670" spans="8:18" ht="15.75" customHeight="1" x14ac:dyDescent="0.35">
      <c r="H670" s="15"/>
      <c r="I670" s="15"/>
      <c r="J670" s="15"/>
      <c r="K670" s="15"/>
      <c r="L670" s="16"/>
      <c r="M670" s="15"/>
      <c r="N670" s="15"/>
      <c r="O670" s="15"/>
      <c r="P670" s="15"/>
      <c r="Q670" s="17"/>
      <c r="R670" s="17"/>
    </row>
    <row r="671" spans="8:18" ht="15.75" customHeight="1" x14ac:dyDescent="0.35">
      <c r="H671" s="15"/>
      <c r="I671" s="15"/>
      <c r="J671" s="15"/>
      <c r="K671" s="15"/>
      <c r="L671" s="16"/>
      <c r="M671" s="15"/>
      <c r="N671" s="15"/>
      <c r="O671" s="15"/>
      <c r="P671" s="15"/>
      <c r="Q671" s="17"/>
      <c r="R671" s="17"/>
    </row>
    <row r="672" spans="8:18" ht="15.75" customHeight="1" x14ac:dyDescent="0.35">
      <c r="H672" s="15"/>
      <c r="I672" s="15"/>
      <c r="J672" s="15"/>
      <c r="K672" s="15"/>
      <c r="L672" s="16"/>
      <c r="M672" s="15"/>
      <c r="N672" s="15"/>
      <c r="O672" s="15"/>
      <c r="P672" s="15"/>
      <c r="Q672" s="17"/>
      <c r="R672" s="17"/>
    </row>
    <row r="673" spans="8:18" ht="15.75" customHeight="1" x14ac:dyDescent="0.35">
      <c r="H673" s="15"/>
      <c r="I673" s="15"/>
      <c r="J673" s="15"/>
      <c r="K673" s="15"/>
      <c r="L673" s="16"/>
      <c r="M673" s="15"/>
      <c r="N673" s="15"/>
      <c r="O673" s="15"/>
      <c r="P673" s="15"/>
      <c r="Q673" s="17"/>
      <c r="R673" s="17"/>
    </row>
    <row r="674" spans="8:18" ht="15.75" customHeight="1" x14ac:dyDescent="0.35">
      <c r="H674" s="15"/>
      <c r="I674" s="15"/>
      <c r="J674" s="15"/>
      <c r="K674" s="15"/>
      <c r="L674" s="16"/>
      <c r="M674" s="15"/>
      <c r="N674" s="15"/>
      <c r="O674" s="15"/>
      <c r="P674" s="15"/>
      <c r="Q674" s="17"/>
      <c r="R674" s="17"/>
    </row>
    <row r="675" spans="8:18" ht="15.75" customHeight="1" x14ac:dyDescent="0.35">
      <c r="H675" s="15"/>
      <c r="I675" s="15"/>
      <c r="J675" s="15"/>
      <c r="K675" s="15"/>
      <c r="L675" s="16"/>
      <c r="M675" s="15"/>
      <c r="N675" s="15"/>
      <c r="O675" s="15"/>
      <c r="P675" s="15"/>
      <c r="Q675" s="17"/>
      <c r="R675" s="17"/>
    </row>
    <row r="676" spans="8:18" ht="15.75" customHeight="1" x14ac:dyDescent="0.35">
      <c r="H676" s="15"/>
      <c r="I676" s="15"/>
      <c r="J676" s="15"/>
      <c r="K676" s="15"/>
      <c r="L676" s="16"/>
      <c r="M676" s="15"/>
      <c r="N676" s="15"/>
      <c r="O676" s="15"/>
      <c r="P676" s="15"/>
      <c r="Q676" s="17"/>
      <c r="R676" s="17"/>
    </row>
    <row r="677" spans="8:18" ht="15.75" customHeight="1" x14ac:dyDescent="0.35">
      <c r="H677" s="15"/>
      <c r="I677" s="15"/>
      <c r="J677" s="15"/>
      <c r="K677" s="15"/>
      <c r="L677" s="16"/>
      <c r="M677" s="15"/>
      <c r="N677" s="15"/>
      <c r="O677" s="15"/>
      <c r="P677" s="15"/>
      <c r="Q677" s="17"/>
      <c r="R677" s="17"/>
    </row>
    <row r="678" spans="8:18" ht="15.75" customHeight="1" x14ac:dyDescent="0.35">
      <c r="H678" s="15"/>
      <c r="I678" s="15"/>
      <c r="J678" s="15"/>
      <c r="K678" s="15"/>
      <c r="L678" s="16"/>
      <c r="M678" s="15"/>
      <c r="N678" s="15"/>
      <c r="O678" s="15"/>
      <c r="P678" s="15"/>
      <c r="Q678" s="17"/>
      <c r="R678" s="17"/>
    </row>
    <row r="679" spans="8:18" ht="15.75" customHeight="1" x14ac:dyDescent="0.35">
      <c r="H679" s="15"/>
      <c r="I679" s="15"/>
      <c r="J679" s="15"/>
      <c r="K679" s="15"/>
      <c r="L679" s="16"/>
      <c r="M679" s="15"/>
      <c r="N679" s="15"/>
      <c r="O679" s="15"/>
      <c r="P679" s="15"/>
      <c r="Q679" s="17"/>
      <c r="R679" s="17"/>
    </row>
    <row r="680" spans="8:18" ht="15.75" customHeight="1" x14ac:dyDescent="0.35">
      <c r="H680" s="15"/>
      <c r="I680" s="15"/>
      <c r="J680" s="15"/>
      <c r="K680" s="15"/>
      <c r="L680" s="16"/>
      <c r="M680" s="15"/>
      <c r="N680" s="15"/>
      <c r="O680" s="15"/>
      <c r="P680" s="15"/>
      <c r="Q680" s="17"/>
      <c r="R680" s="17"/>
    </row>
    <row r="681" spans="8:18" ht="15.75" customHeight="1" x14ac:dyDescent="0.35">
      <c r="H681" s="15"/>
      <c r="I681" s="15"/>
      <c r="J681" s="15"/>
      <c r="K681" s="15"/>
      <c r="L681" s="16"/>
      <c r="M681" s="15"/>
      <c r="N681" s="15"/>
      <c r="O681" s="15"/>
      <c r="P681" s="15"/>
      <c r="Q681" s="17"/>
      <c r="R681" s="17"/>
    </row>
    <row r="682" spans="8:18" ht="15.75" customHeight="1" x14ac:dyDescent="0.35">
      <c r="H682" s="15"/>
      <c r="I682" s="15"/>
      <c r="J682" s="15"/>
      <c r="K682" s="15"/>
      <c r="L682" s="16"/>
      <c r="M682" s="15"/>
      <c r="N682" s="15"/>
      <c r="O682" s="15"/>
      <c r="P682" s="15"/>
      <c r="Q682" s="17"/>
      <c r="R682" s="17"/>
    </row>
    <row r="683" spans="8:18" ht="15.75" customHeight="1" x14ac:dyDescent="0.35">
      <c r="H683" s="15"/>
      <c r="I683" s="15"/>
      <c r="J683" s="15"/>
      <c r="K683" s="15"/>
      <c r="L683" s="16"/>
      <c r="M683" s="15"/>
      <c r="N683" s="15"/>
      <c r="O683" s="15"/>
      <c r="P683" s="15"/>
      <c r="Q683" s="17"/>
      <c r="R683" s="17"/>
    </row>
    <row r="684" spans="8:18" ht="15.75" customHeight="1" x14ac:dyDescent="0.35">
      <c r="H684" s="15"/>
      <c r="I684" s="15"/>
      <c r="J684" s="15"/>
      <c r="K684" s="15"/>
      <c r="L684" s="16"/>
      <c r="M684" s="15"/>
      <c r="N684" s="15"/>
      <c r="O684" s="15"/>
      <c r="P684" s="15"/>
      <c r="Q684" s="17"/>
      <c r="R684" s="17"/>
    </row>
    <row r="685" spans="8:18" ht="15.75" customHeight="1" x14ac:dyDescent="0.35">
      <c r="H685" s="15"/>
      <c r="I685" s="15"/>
      <c r="J685" s="15"/>
      <c r="K685" s="15"/>
      <c r="L685" s="16"/>
      <c r="M685" s="15"/>
      <c r="N685" s="15"/>
      <c r="O685" s="15"/>
      <c r="P685" s="15"/>
      <c r="Q685" s="17"/>
      <c r="R685" s="17"/>
    </row>
    <row r="686" spans="8:18" ht="15.75" customHeight="1" x14ac:dyDescent="0.35">
      <c r="H686" s="15"/>
      <c r="I686" s="15"/>
      <c r="J686" s="15"/>
      <c r="K686" s="15"/>
      <c r="L686" s="16"/>
      <c r="M686" s="15"/>
      <c r="N686" s="15"/>
      <c r="O686" s="15"/>
      <c r="P686" s="15"/>
      <c r="Q686" s="17"/>
      <c r="R686" s="17"/>
    </row>
    <row r="687" spans="8:18" ht="15.75" customHeight="1" x14ac:dyDescent="0.35">
      <c r="H687" s="15"/>
      <c r="I687" s="15"/>
      <c r="J687" s="15"/>
      <c r="K687" s="15"/>
      <c r="L687" s="16"/>
      <c r="M687" s="15"/>
      <c r="N687" s="15"/>
      <c r="O687" s="15"/>
      <c r="P687" s="15"/>
      <c r="Q687" s="17"/>
      <c r="R687" s="17"/>
    </row>
    <row r="688" spans="8:18" ht="15.75" customHeight="1" x14ac:dyDescent="0.35">
      <c r="H688" s="15"/>
      <c r="I688" s="15"/>
      <c r="J688" s="15"/>
      <c r="K688" s="15"/>
      <c r="L688" s="16"/>
      <c r="M688" s="15"/>
      <c r="N688" s="15"/>
      <c r="O688" s="15"/>
      <c r="P688" s="15"/>
      <c r="Q688" s="17"/>
      <c r="R688" s="17"/>
    </row>
    <row r="689" spans="8:18" ht="15.75" customHeight="1" x14ac:dyDescent="0.35">
      <c r="H689" s="15"/>
      <c r="I689" s="15"/>
      <c r="J689" s="15"/>
      <c r="K689" s="15"/>
      <c r="L689" s="16"/>
      <c r="M689" s="15"/>
      <c r="N689" s="15"/>
      <c r="O689" s="15"/>
      <c r="P689" s="15"/>
      <c r="Q689" s="17"/>
      <c r="R689" s="17"/>
    </row>
    <row r="690" spans="8:18" ht="15.75" customHeight="1" x14ac:dyDescent="0.35">
      <c r="H690" s="15"/>
      <c r="I690" s="15"/>
      <c r="J690" s="15"/>
      <c r="K690" s="15"/>
      <c r="L690" s="16"/>
      <c r="M690" s="15"/>
      <c r="N690" s="15"/>
      <c r="O690" s="15"/>
      <c r="P690" s="15"/>
      <c r="Q690" s="17"/>
      <c r="R690" s="17"/>
    </row>
    <row r="691" spans="8:18" ht="15.75" customHeight="1" x14ac:dyDescent="0.35">
      <c r="H691" s="15"/>
      <c r="I691" s="15"/>
      <c r="J691" s="15"/>
      <c r="K691" s="15"/>
      <c r="L691" s="16"/>
      <c r="M691" s="15"/>
      <c r="N691" s="15"/>
      <c r="O691" s="15"/>
      <c r="P691" s="15"/>
      <c r="Q691" s="17"/>
      <c r="R691" s="17"/>
    </row>
    <row r="692" spans="8:18" ht="15.75" customHeight="1" x14ac:dyDescent="0.35">
      <c r="H692" s="15"/>
      <c r="I692" s="15"/>
      <c r="J692" s="15"/>
      <c r="K692" s="15"/>
      <c r="L692" s="16"/>
      <c r="M692" s="15"/>
      <c r="N692" s="15"/>
      <c r="O692" s="15"/>
      <c r="P692" s="15"/>
      <c r="Q692" s="17"/>
      <c r="R692" s="17"/>
    </row>
    <row r="693" spans="8:18" ht="15.75" customHeight="1" x14ac:dyDescent="0.35">
      <c r="H693" s="15"/>
      <c r="I693" s="15"/>
      <c r="J693" s="15"/>
      <c r="K693" s="15"/>
      <c r="L693" s="16"/>
      <c r="M693" s="15"/>
      <c r="N693" s="15"/>
      <c r="O693" s="15"/>
      <c r="P693" s="15"/>
      <c r="Q693" s="17"/>
      <c r="R693" s="17"/>
    </row>
    <row r="694" spans="8:18" ht="15.75" customHeight="1" x14ac:dyDescent="0.35">
      <c r="H694" s="15"/>
      <c r="I694" s="15"/>
      <c r="J694" s="15"/>
      <c r="K694" s="15"/>
      <c r="L694" s="16"/>
      <c r="M694" s="15"/>
      <c r="N694" s="15"/>
      <c r="O694" s="15"/>
      <c r="P694" s="15"/>
      <c r="Q694" s="17"/>
      <c r="R694" s="17"/>
    </row>
    <row r="695" spans="8:18" ht="15.75" customHeight="1" x14ac:dyDescent="0.35">
      <c r="H695" s="15"/>
      <c r="I695" s="15"/>
      <c r="J695" s="15"/>
      <c r="K695" s="15"/>
      <c r="L695" s="16"/>
      <c r="M695" s="15"/>
      <c r="N695" s="15"/>
      <c r="O695" s="15"/>
      <c r="P695" s="15"/>
      <c r="Q695" s="17"/>
      <c r="R695" s="17"/>
    </row>
    <row r="696" spans="8:18" ht="15.75" customHeight="1" x14ac:dyDescent="0.35">
      <c r="H696" s="15"/>
      <c r="I696" s="15"/>
      <c r="J696" s="15"/>
      <c r="K696" s="15"/>
      <c r="L696" s="16"/>
      <c r="M696" s="15"/>
      <c r="N696" s="15"/>
      <c r="O696" s="15"/>
      <c r="P696" s="15"/>
      <c r="Q696" s="17"/>
      <c r="R696" s="17"/>
    </row>
    <row r="697" spans="8:18" ht="15.75" customHeight="1" x14ac:dyDescent="0.35">
      <c r="H697" s="15"/>
      <c r="I697" s="15"/>
      <c r="J697" s="15"/>
      <c r="K697" s="15"/>
      <c r="L697" s="16"/>
      <c r="M697" s="15"/>
      <c r="N697" s="15"/>
      <c r="O697" s="15"/>
      <c r="P697" s="15"/>
      <c r="Q697" s="17"/>
      <c r="R697" s="17"/>
    </row>
    <row r="698" spans="8:18" ht="15.75" customHeight="1" x14ac:dyDescent="0.35">
      <c r="H698" s="15"/>
      <c r="I698" s="15"/>
      <c r="J698" s="15"/>
      <c r="K698" s="15"/>
      <c r="L698" s="16"/>
      <c r="M698" s="15"/>
      <c r="N698" s="15"/>
      <c r="O698" s="15"/>
      <c r="P698" s="15"/>
      <c r="Q698" s="17"/>
      <c r="R698" s="17"/>
    </row>
    <row r="699" spans="8:18" ht="15.75" customHeight="1" x14ac:dyDescent="0.35">
      <c r="H699" s="15"/>
      <c r="I699" s="15"/>
      <c r="J699" s="15"/>
      <c r="K699" s="15"/>
      <c r="L699" s="16"/>
      <c r="M699" s="15"/>
      <c r="N699" s="15"/>
      <c r="O699" s="15"/>
      <c r="P699" s="15"/>
      <c r="Q699" s="17"/>
      <c r="R699" s="17"/>
    </row>
    <row r="700" spans="8:18" ht="15.75" customHeight="1" x14ac:dyDescent="0.35">
      <c r="H700" s="15"/>
      <c r="I700" s="15"/>
      <c r="J700" s="15"/>
      <c r="K700" s="15"/>
      <c r="L700" s="16"/>
      <c r="M700" s="15"/>
      <c r="N700" s="15"/>
      <c r="O700" s="15"/>
      <c r="P700" s="15"/>
      <c r="Q700" s="17"/>
      <c r="R700" s="17"/>
    </row>
    <row r="701" spans="8:18" ht="15.75" customHeight="1" x14ac:dyDescent="0.35">
      <c r="H701" s="15"/>
      <c r="I701" s="15"/>
      <c r="J701" s="15"/>
      <c r="K701" s="15"/>
      <c r="L701" s="16"/>
      <c r="M701" s="15"/>
      <c r="N701" s="15"/>
      <c r="O701" s="15"/>
      <c r="P701" s="15"/>
      <c r="Q701" s="17"/>
      <c r="R701" s="17"/>
    </row>
    <row r="702" spans="8:18" ht="15.75" customHeight="1" x14ac:dyDescent="0.35">
      <c r="H702" s="15"/>
      <c r="I702" s="15"/>
      <c r="J702" s="15"/>
      <c r="K702" s="15"/>
      <c r="L702" s="16"/>
      <c r="M702" s="15"/>
      <c r="N702" s="15"/>
      <c r="O702" s="15"/>
      <c r="P702" s="15"/>
      <c r="Q702" s="17"/>
      <c r="R702" s="17"/>
    </row>
    <row r="703" spans="8:18" ht="15.75" customHeight="1" x14ac:dyDescent="0.35">
      <c r="H703" s="15"/>
      <c r="I703" s="15"/>
      <c r="J703" s="15"/>
      <c r="K703" s="15"/>
      <c r="L703" s="16"/>
      <c r="M703" s="15"/>
      <c r="N703" s="15"/>
      <c r="O703" s="15"/>
      <c r="P703" s="15"/>
      <c r="Q703" s="17"/>
      <c r="R703" s="17"/>
    </row>
    <row r="704" spans="8:18" ht="15.75" customHeight="1" x14ac:dyDescent="0.35">
      <c r="H704" s="15"/>
      <c r="I704" s="15"/>
      <c r="J704" s="15"/>
      <c r="K704" s="15"/>
      <c r="L704" s="16"/>
      <c r="M704" s="15"/>
      <c r="N704" s="15"/>
      <c r="O704" s="15"/>
      <c r="P704" s="15"/>
      <c r="Q704" s="17"/>
      <c r="R704" s="17"/>
    </row>
    <row r="705" spans="8:18" ht="15.75" customHeight="1" x14ac:dyDescent="0.35">
      <c r="H705" s="15"/>
      <c r="I705" s="15"/>
      <c r="J705" s="15"/>
      <c r="K705" s="15"/>
      <c r="L705" s="16"/>
      <c r="M705" s="15"/>
      <c r="N705" s="15"/>
      <c r="O705" s="15"/>
      <c r="P705" s="15"/>
      <c r="Q705" s="17"/>
      <c r="R705" s="17"/>
    </row>
    <row r="706" spans="8:18" ht="15.75" customHeight="1" x14ac:dyDescent="0.35">
      <c r="H706" s="15"/>
      <c r="I706" s="15"/>
      <c r="J706" s="15"/>
      <c r="K706" s="15"/>
      <c r="L706" s="16"/>
      <c r="M706" s="15"/>
      <c r="N706" s="15"/>
      <c r="O706" s="15"/>
      <c r="P706" s="15"/>
      <c r="Q706" s="17"/>
      <c r="R706" s="17"/>
    </row>
    <row r="707" spans="8:18" ht="15.75" customHeight="1" x14ac:dyDescent="0.35">
      <c r="H707" s="15"/>
      <c r="I707" s="15"/>
      <c r="J707" s="15"/>
      <c r="K707" s="15"/>
      <c r="L707" s="16"/>
      <c r="M707" s="15"/>
      <c r="N707" s="15"/>
      <c r="O707" s="15"/>
      <c r="P707" s="15"/>
      <c r="Q707" s="17"/>
      <c r="R707" s="17"/>
    </row>
    <row r="708" spans="8:18" ht="15.75" customHeight="1" x14ac:dyDescent="0.35">
      <c r="H708" s="15"/>
      <c r="I708" s="15"/>
      <c r="J708" s="15"/>
      <c r="K708" s="15"/>
      <c r="L708" s="16"/>
      <c r="M708" s="15"/>
      <c r="N708" s="15"/>
      <c r="O708" s="15"/>
      <c r="P708" s="15"/>
      <c r="Q708" s="17"/>
      <c r="R708" s="17"/>
    </row>
    <row r="709" spans="8:18" ht="15.75" customHeight="1" x14ac:dyDescent="0.35">
      <c r="H709" s="15"/>
      <c r="I709" s="15"/>
      <c r="J709" s="15"/>
      <c r="K709" s="15"/>
      <c r="L709" s="16"/>
      <c r="M709" s="15"/>
      <c r="N709" s="15"/>
      <c r="O709" s="15"/>
      <c r="P709" s="15"/>
      <c r="Q709" s="17"/>
      <c r="R709" s="17"/>
    </row>
    <row r="710" spans="8:18" ht="15.75" customHeight="1" x14ac:dyDescent="0.35">
      <c r="H710" s="15"/>
      <c r="I710" s="15"/>
      <c r="J710" s="15"/>
      <c r="K710" s="15"/>
      <c r="L710" s="16"/>
      <c r="M710" s="15"/>
      <c r="N710" s="15"/>
      <c r="O710" s="15"/>
      <c r="P710" s="15"/>
      <c r="Q710" s="17"/>
      <c r="R710" s="17"/>
    </row>
    <row r="711" spans="8:18" ht="15.75" customHeight="1" x14ac:dyDescent="0.35">
      <c r="H711" s="15"/>
      <c r="I711" s="15"/>
      <c r="J711" s="15"/>
      <c r="K711" s="15"/>
      <c r="L711" s="16"/>
      <c r="M711" s="15"/>
      <c r="N711" s="15"/>
      <c r="O711" s="15"/>
      <c r="P711" s="15"/>
      <c r="Q711" s="17"/>
      <c r="R711" s="17"/>
    </row>
    <row r="712" spans="8:18" ht="15.75" customHeight="1" x14ac:dyDescent="0.35">
      <c r="H712" s="15"/>
      <c r="I712" s="15"/>
      <c r="J712" s="15"/>
      <c r="K712" s="15"/>
      <c r="L712" s="16"/>
      <c r="M712" s="15"/>
      <c r="N712" s="15"/>
      <c r="O712" s="15"/>
      <c r="P712" s="15"/>
      <c r="Q712" s="17"/>
      <c r="R712" s="17"/>
    </row>
    <row r="713" spans="8:18" ht="15.75" customHeight="1" x14ac:dyDescent="0.35">
      <c r="H713" s="15"/>
      <c r="I713" s="15"/>
      <c r="J713" s="15"/>
      <c r="K713" s="15"/>
      <c r="L713" s="16"/>
      <c r="M713" s="15"/>
      <c r="N713" s="15"/>
      <c r="O713" s="15"/>
      <c r="P713" s="15"/>
      <c r="Q713" s="17"/>
      <c r="R713" s="17"/>
    </row>
    <row r="714" spans="8:18" ht="15.75" customHeight="1" x14ac:dyDescent="0.35">
      <c r="H714" s="15"/>
      <c r="I714" s="15"/>
      <c r="J714" s="15"/>
      <c r="K714" s="15"/>
      <c r="L714" s="16"/>
      <c r="M714" s="15"/>
      <c r="N714" s="15"/>
      <c r="O714" s="15"/>
      <c r="P714" s="15"/>
      <c r="Q714" s="17"/>
      <c r="R714" s="17"/>
    </row>
    <row r="715" spans="8:18" ht="15.75" customHeight="1" x14ac:dyDescent="0.35">
      <c r="H715" s="15"/>
      <c r="I715" s="15"/>
      <c r="J715" s="15"/>
      <c r="K715" s="15"/>
      <c r="L715" s="16"/>
      <c r="M715" s="15"/>
      <c r="N715" s="15"/>
      <c r="O715" s="15"/>
      <c r="P715" s="15"/>
      <c r="Q715" s="17"/>
      <c r="R715" s="17"/>
    </row>
    <row r="716" spans="8:18" ht="15.75" customHeight="1" x14ac:dyDescent="0.35">
      <c r="H716" s="15"/>
      <c r="I716" s="15"/>
      <c r="J716" s="15"/>
      <c r="K716" s="15"/>
      <c r="L716" s="16"/>
      <c r="M716" s="15"/>
      <c r="N716" s="15"/>
      <c r="O716" s="15"/>
      <c r="P716" s="15"/>
      <c r="Q716" s="17"/>
      <c r="R716" s="17"/>
    </row>
    <row r="717" spans="8:18" ht="15.75" customHeight="1" x14ac:dyDescent="0.35">
      <c r="H717" s="15"/>
      <c r="I717" s="15"/>
      <c r="J717" s="15"/>
      <c r="K717" s="15"/>
      <c r="L717" s="16"/>
      <c r="M717" s="15"/>
      <c r="N717" s="15"/>
      <c r="O717" s="15"/>
      <c r="P717" s="15"/>
      <c r="Q717" s="17"/>
      <c r="R717" s="17"/>
    </row>
    <row r="718" spans="8:18" ht="15.75" customHeight="1" x14ac:dyDescent="0.35">
      <c r="H718" s="15"/>
      <c r="I718" s="15"/>
      <c r="J718" s="15"/>
      <c r="K718" s="15"/>
      <c r="L718" s="16"/>
      <c r="M718" s="15"/>
      <c r="N718" s="15"/>
      <c r="O718" s="15"/>
      <c r="P718" s="15"/>
      <c r="Q718" s="17"/>
      <c r="R718" s="17"/>
    </row>
    <row r="719" spans="8:18" ht="15.75" customHeight="1" x14ac:dyDescent="0.35">
      <c r="H719" s="15"/>
      <c r="I719" s="15"/>
      <c r="J719" s="15"/>
      <c r="K719" s="15"/>
      <c r="L719" s="16"/>
      <c r="M719" s="15"/>
      <c r="N719" s="15"/>
      <c r="O719" s="15"/>
      <c r="P719" s="15"/>
      <c r="Q719" s="17"/>
      <c r="R719" s="17"/>
    </row>
    <row r="720" spans="8:18" ht="15.75" customHeight="1" x14ac:dyDescent="0.35">
      <c r="H720" s="15"/>
      <c r="I720" s="15"/>
      <c r="J720" s="15"/>
      <c r="K720" s="15"/>
      <c r="L720" s="16"/>
      <c r="M720" s="15"/>
      <c r="N720" s="15"/>
      <c r="O720" s="15"/>
      <c r="P720" s="15"/>
      <c r="Q720" s="17"/>
      <c r="R720" s="17"/>
    </row>
    <row r="721" spans="8:18" ht="15.75" customHeight="1" x14ac:dyDescent="0.35">
      <c r="H721" s="15"/>
      <c r="I721" s="15"/>
      <c r="J721" s="15"/>
      <c r="K721" s="15"/>
      <c r="L721" s="16"/>
      <c r="M721" s="15"/>
      <c r="N721" s="15"/>
      <c r="O721" s="15"/>
      <c r="P721" s="15"/>
      <c r="Q721" s="17"/>
      <c r="R721" s="17"/>
    </row>
    <row r="722" spans="8:18" ht="15.75" customHeight="1" x14ac:dyDescent="0.35">
      <c r="H722" s="15"/>
      <c r="I722" s="15"/>
      <c r="J722" s="15"/>
      <c r="K722" s="15"/>
      <c r="L722" s="16"/>
      <c r="M722" s="15"/>
      <c r="N722" s="15"/>
      <c r="O722" s="15"/>
      <c r="P722" s="15"/>
      <c r="Q722" s="17"/>
      <c r="R722" s="17"/>
    </row>
    <row r="723" spans="8:18" ht="15.75" customHeight="1" x14ac:dyDescent="0.35">
      <c r="H723" s="15"/>
      <c r="I723" s="15"/>
      <c r="J723" s="15"/>
      <c r="K723" s="15"/>
      <c r="L723" s="16"/>
      <c r="M723" s="15"/>
      <c r="N723" s="15"/>
      <c r="O723" s="15"/>
      <c r="P723" s="15"/>
      <c r="Q723" s="17"/>
      <c r="R723" s="17"/>
    </row>
    <row r="724" spans="8:18" ht="15.75" customHeight="1" x14ac:dyDescent="0.35">
      <c r="H724" s="15"/>
      <c r="I724" s="15"/>
      <c r="J724" s="15"/>
      <c r="K724" s="15"/>
      <c r="L724" s="16"/>
      <c r="M724" s="15"/>
      <c r="N724" s="15"/>
      <c r="O724" s="15"/>
      <c r="P724" s="15"/>
      <c r="Q724" s="17"/>
      <c r="R724" s="17"/>
    </row>
    <row r="725" spans="8:18" ht="15.75" customHeight="1" x14ac:dyDescent="0.35">
      <c r="H725" s="15"/>
      <c r="I725" s="15"/>
      <c r="J725" s="15"/>
      <c r="K725" s="15"/>
      <c r="L725" s="16"/>
      <c r="M725" s="15"/>
      <c r="N725" s="15"/>
      <c r="O725" s="15"/>
      <c r="P725" s="15"/>
      <c r="Q725" s="17"/>
      <c r="R725" s="17"/>
    </row>
    <row r="726" spans="8:18" ht="15.75" customHeight="1" x14ac:dyDescent="0.35">
      <c r="H726" s="15"/>
      <c r="I726" s="15"/>
      <c r="J726" s="15"/>
      <c r="K726" s="15"/>
      <c r="L726" s="16"/>
      <c r="M726" s="15"/>
      <c r="N726" s="15"/>
      <c r="O726" s="15"/>
      <c r="P726" s="15"/>
      <c r="Q726" s="17"/>
      <c r="R726" s="17"/>
    </row>
    <row r="727" spans="8:18" ht="15.75" customHeight="1" x14ac:dyDescent="0.35">
      <c r="H727" s="15"/>
      <c r="I727" s="15"/>
      <c r="J727" s="15"/>
      <c r="K727" s="15"/>
      <c r="L727" s="16"/>
      <c r="M727" s="15"/>
      <c r="N727" s="15"/>
      <c r="O727" s="15"/>
      <c r="P727" s="15"/>
      <c r="Q727" s="17"/>
      <c r="R727" s="17"/>
    </row>
    <row r="728" spans="8:18" ht="15.75" customHeight="1" x14ac:dyDescent="0.35">
      <c r="H728" s="15"/>
      <c r="I728" s="15"/>
      <c r="J728" s="15"/>
      <c r="K728" s="15"/>
      <c r="L728" s="16"/>
      <c r="M728" s="15"/>
      <c r="N728" s="15"/>
      <c r="O728" s="15"/>
      <c r="P728" s="15"/>
      <c r="Q728" s="17"/>
      <c r="R728" s="17"/>
    </row>
    <row r="729" spans="8:18" ht="15.75" customHeight="1" x14ac:dyDescent="0.35">
      <c r="H729" s="15"/>
      <c r="I729" s="15"/>
      <c r="J729" s="15"/>
      <c r="K729" s="15"/>
      <c r="L729" s="16"/>
      <c r="M729" s="15"/>
      <c r="N729" s="15"/>
      <c r="O729" s="15"/>
      <c r="P729" s="15"/>
      <c r="Q729" s="17"/>
      <c r="R729" s="17"/>
    </row>
    <row r="730" spans="8:18" ht="15.75" customHeight="1" x14ac:dyDescent="0.35">
      <c r="H730" s="15"/>
      <c r="I730" s="15"/>
      <c r="J730" s="15"/>
      <c r="K730" s="15"/>
      <c r="L730" s="16"/>
      <c r="M730" s="15"/>
      <c r="N730" s="15"/>
      <c r="O730" s="15"/>
      <c r="P730" s="15"/>
      <c r="Q730" s="17"/>
      <c r="R730" s="17"/>
    </row>
    <row r="731" spans="8:18" ht="15.75" customHeight="1" x14ac:dyDescent="0.35">
      <c r="H731" s="15"/>
      <c r="I731" s="15"/>
      <c r="J731" s="15"/>
      <c r="K731" s="15"/>
      <c r="L731" s="16"/>
      <c r="M731" s="15"/>
      <c r="N731" s="15"/>
      <c r="O731" s="15"/>
      <c r="P731" s="15"/>
      <c r="Q731" s="17"/>
      <c r="R731" s="17"/>
    </row>
    <row r="732" spans="8:18" ht="15.75" customHeight="1" x14ac:dyDescent="0.35">
      <c r="H732" s="15"/>
      <c r="I732" s="15"/>
      <c r="J732" s="15"/>
      <c r="K732" s="15"/>
      <c r="L732" s="16"/>
      <c r="M732" s="15"/>
      <c r="N732" s="15"/>
      <c r="O732" s="15"/>
      <c r="P732" s="15"/>
      <c r="Q732" s="17"/>
      <c r="R732" s="17"/>
    </row>
    <row r="733" spans="8:18" ht="15.75" customHeight="1" x14ac:dyDescent="0.35">
      <c r="H733" s="15"/>
      <c r="I733" s="15"/>
      <c r="J733" s="15"/>
      <c r="K733" s="15"/>
      <c r="L733" s="16"/>
      <c r="M733" s="15"/>
      <c r="N733" s="15"/>
      <c r="O733" s="15"/>
      <c r="P733" s="15"/>
      <c r="Q733" s="17"/>
      <c r="R733" s="17"/>
    </row>
    <row r="734" spans="8:18" ht="15.75" customHeight="1" x14ac:dyDescent="0.35">
      <c r="H734" s="15"/>
      <c r="I734" s="15"/>
      <c r="J734" s="15"/>
      <c r="K734" s="15"/>
      <c r="L734" s="16"/>
      <c r="M734" s="15"/>
      <c r="N734" s="15"/>
      <c r="O734" s="15"/>
      <c r="P734" s="15"/>
      <c r="Q734" s="17"/>
      <c r="R734" s="17"/>
    </row>
    <row r="735" spans="8:18" ht="15.75" customHeight="1" x14ac:dyDescent="0.35">
      <c r="H735" s="15"/>
      <c r="I735" s="15"/>
      <c r="J735" s="15"/>
      <c r="K735" s="15"/>
      <c r="L735" s="16"/>
      <c r="M735" s="15"/>
      <c r="N735" s="15"/>
      <c r="O735" s="15"/>
      <c r="P735" s="15"/>
      <c r="Q735" s="17"/>
      <c r="R735" s="17"/>
    </row>
    <row r="736" spans="8:18" ht="15.75" customHeight="1" x14ac:dyDescent="0.35">
      <c r="H736" s="15"/>
      <c r="I736" s="15"/>
      <c r="J736" s="15"/>
      <c r="K736" s="15"/>
      <c r="L736" s="16"/>
      <c r="M736" s="15"/>
      <c r="N736" s="15"/>
      <c r="O736" s="15"/>
      <c r="P736" s="15"/>
      <c r="Q736" s="17"/>
      <c r="R736" s="17"/>
    </row>
    <row r="737" spans="8:18" ht="15.75" customHeight="1" x14ac:dyDescent="0.35">
      <c r="H737" s="15"/>
      <c r="I737" s="15"/>
      <c r="J737" s="15"/>
      <c r="K737" s="15"/>
      <c r="L737" s="16"/>
      <c r="M737" s="15"/>
      <c r="N737" s="15"/>
      <c r="O737" s="15"/>
      <c r="P737" s="15"/>
      <c r="Q737" s="17"/>
      <c r="R737" s="17"/>
    </row>
    <row r="738" spans="8:18" ht="15.75" customHeight="1" x14ac:dyDescent="0.35">
      <c r="H738" s="15"/>
      <c r="I738" s="15"/>
      <c r="J738" s="15"/>
      <c r="K738" s="15"/>
      <c r="L738" s="16"/>
      <c r="M738" s="15"/>
      <c r="N738" s="15"/>
      <c r="O738" s="15"/>
      <c r="P738" s="15"/>
      <c r="Q738" s="17"/>
      <c r="R738" s="17"/>
    </row>
    <row r="739" spans="8:18" ht="15.75" customHeight="1" x14ac:dyDescent="0.35">
      <c r="H739" s="15"/>
      <c r="I739" s="15"/>
      <c r="J739" s="15"/>
      <c r="K739" s="15"/>
      <c r="L739" s="16"/>
      <c r="M739" s="15"/>
      <c r="N739" s="15"/>
      <c r="O739" s="15"/>
      <c r="P739" s="15"/>
      <c r="Q739" s="17"/>
      <c r="R739" s="17"/>
    </row>
    <row r="740" spans="8:18" ht="15.75" customHeight="1" x14ac:dyDescent="0.35">
      <c r="H740" s="15"/>
      <c r="I740" s="15"/>
      <c r="J740" s="15"/>
      <c r="K740" s="15"/>
      <c r="L740" s="16"/>
      <c r="M740" s="15"/>
      <c r="N740" s="15"/>
      <c r="O740" s="15"/>
      <c r="P740" s="15"/>
      <c r="Q740" s="17"/>
      <c r="R740" s="17"/>
    </row>
    <row r="741" spans="8:18" ht="15.75" customHeight="1" x14ac:dyDescent="0.35">
      <c r="H741" s="15"/>
      <c r="I741" s="15"/>
      <c r="J741" s="15"/>
      <c r="K741" s="15"/>
      <c r="L741" s="16"/>
      <c r="M741" s="15"/>
      <c r="N741" s="15"/>
      <c r="O741" s="15"/>
      <c r="P741" s="15"/>
      <c r="Q741" s="17"/>
      <c r="R741" s="17"/>
    </row>
    <row r="742" spans="8:18" ht="15.75" customHeight="1" x14ac:dyDescent="0.35">
      <c r="H742" s="15"/>
      <c r="I742" s="15"/>
      <c r="J742" s="15"/>
      <c r="K742" s="15"/>
      <c r="L742" s="16"/>
      <c r="M742" s="15"/>
      <c r="N742" s="15"/>
      <c r="O742" s="15"/>
      <c r="P742" s="15"/>
      <c r="Q742" s="17"/>
      <c r="R742" s="17"/>
    </row>
    <row r="743" spans="8:18" ht="15.75" customHeight="1" x14ac:dyDescent="0.35">
      <c r="H743" s="15"/>
      <c r="I743" s="15"/>
      <c r="J743" s="15"/>
      <c r="K743" s="15"/>
      <c r="L743" s="16"/>
      <c r="M743" s="15"/>
      <c r="N743" s="15"/>
      <c r="O743" s="15"/>
      <c r="P743" s="15"/>
      <c r="Q743" s="17"/>
      <c r="R743" s="17"/>
    </row>
    <row r="744" spans="8:18" ht="15.75" customHeight="1" x14ac:dyDescent="0.35">
      <c r="H744" s="15"/>
      <c r="I744" s="15"/>
      <c r="J744" s="15"/>
      <c r="K744" s="15"/>
      <c r="L744" s="16"/>
      <c r="M744" s="15"/>
      <c r="N744" s="15"/>
      <c r="O744" s="15"/>
      <c r="P744" s="15"/>
      <c r="Q744" s="17"/>
      <c r="R744" s="17"/>
    </row>
    <row r="745" spans="8:18" ht="15.75" customHeight="1" x14ac:dyDescent="0.35">
      <c r="H745" s="15"/>
      <c r="I745" s="15"/>
      <c r="J745" s="15"/>
      <c r="K745" s="15"/>
      <c r="L745" s="16"/>
      <c r="M745" s="15"/>
      <c r="N745" s="15"/>
      <c r="O745" s="15"/>
      <c r="P745" s="15"/>
      <c r="Q745" s="17"/>
      <c r="R745" s="17"/>
    </row>
    <row r="746" spans="8:18" ht="15.75" customHeight="1" x14ac:dyDescent="0.35">
      <c r="H746" s="15"/>
      <c r="I746" s="15"/>
      <c r="J746" s="15"/>
      <c r="K746" s="15"/>
      <c r="L746" s="16"/>
      <c r="M746" s="15"/>
      <c r="N746" s="15"/>
      <c r="O746" s="15"/>
      <c r="P746" s="15"/>
      <c r="Q746" s="17"/>
      <c r="R746" s="17"/>
    </row>
    <row r="747" spans="8:18" ht="15.75" customHeight="1" x14ac:dyDescent="0.35">
      <c r="H747" s="15"/>
      <c r="I747" s="15"/>
      <c r="J747" s="15"/>
      <c r="K747" s="15"/>
      <c r="L747" s="16"/>
      <c r="M747" s="15"/>
      <c r="N747" s="15"/>
      <c r="O747" s="15"/>
      <c r="P747" s="15"/>
      <c r="Q747" s="17"/>
      <c r="R747" s="17"/>
    </row>
    <row r="748" spans="8:18" ht="15.75" customHeight="1" x14ac:dyDescent="0.35">
      <c r="H748" s="15"/>
      <c r="I748" s="15"/>
      <c r="J748" s="15"/>
      <c r="K748" s="15"/>
      <c r="L748" s="16"/>
      <c r="M748" s="15"/>
      <c r="N748" s="15"/>
      <c r="O748" s="15"/>
      <c r="P748" s="15"/>
      <c r="Q748" s="17"/>
      <c r="R748" s="17"/>
    </row>
    <row r="749" spans="8:18" ht="15.75" customHeight="1" x14ac:dyDescent="0.35">
      <c r="H749" s="15"/>
      <c r="I749" s="15"/>
      <c r="J749" s="15"/>
      <c r="K749" s="15"/>
      <c r="L749" s="16"/>
      <c r="M749" s="15"/>
      <c r="N749" s="15"/>
      <c r="O749" s="15"/>
      <c r="P749" s="15"/>
      <c r="Q749" s="17"/>
      <c r="R749" s="17"/>
    </row>
    <row r="750" spans="8:18" ht="15.75" customHeight="1" x14ac:dyDescent="0.35">
      <c r="H750" s="15"/>
      <c r="I750" s="15"/>
      <c r="J750" s="15"/>
      <c r="K750" s="15"/>
      <c r="L750" s="16"/>
      <c r="M750" s="15"/>
      <c r="N750" s="15"/>
      <c r="O750" s="15"/>
      <c r="P750" s="15"/>
      <c r="Q750" s="17"/>
      <c r="R750" s="17"/>
    </row>
    <row r="751" spans="8:18" ht="15.75" customHeight="1" x14ac:dyDescent="0.35">
      <c r="H751" s="15"/>
      <c r="I751" s="15"/>
      <c r="J751" s="15"/>
      <c r="K751" s="15"/>
      <c r="L751" s="16"/>
      <c r="M751" s="15"/>
      <c r="N751" s="15"/>
      <c r="O751" s="15"/>
      <c r="P751" s="15"/>
      <c r="Q751" s="17"/>
      <c r="R751" s="17"/>
    </row>
    <row r="752" spans="8:18" ht="15.75" customHeight="1" x14ac:dyDescent="0.35">
      <c r="H752" s="15"/>
      <c r="I752" s="15"/>
      <c r="J752" s="15"/>
      <c r="K752" s="15"/>
      <c r="L752" s="16"/>
      <c r="M752" s="15"/>
      <c r="N752" s="15"/>
      <c r="O752" s="15"/>
      <c r="P752" s="15"/>
      <c r="Q752" s="17"/>
      <c r="R752" s="17"/>
    </row>
    <row r="753" spans="8:18" ht="15.75" customHeight="1" x14ac:dyDescent="0.35">
      <c r="H753" s="15"/>
      <c r="I753" s="15"/>
      <c r="J753" s="15"/>
      <c r="K753" s="15"/>
      <c r="L753" s="16"/>
      <c r="M753" s="15"/>
      <c r="N753" s="15"/>
      <c r="O753" s="15"/>
      <c r="P753" s="15"/>
      <c r="Q753" s="17"/>
      <c r="R753" s="17"/>
    </row>
    <row r="754" spans="8:18" ht="15.75" customHeight="1" x14ac:dyDescent="0.35">
      <c r="H754" s="15"/>
      <c r="I754" s="15"/>
      <c r="J754" s="15"/>
      <c r="K754" s="15"/>
      <c r="L754" s="16"/>
      <c r="M754" s="15"/>
      <c r="N754" s="15"/>
      <c r="O754" s="15"/>
      <c r="P754" s="15"/>
      <c r="Q754" s="17"/>
      <c r="R754" s="17"/>
    </row>
    <row r="755" spans="8:18" ht="15.75" customHeight="1" x14ac:dyDescent="0.35">
      <c r="H755" s="15"/>
      <c r="I755" s="15"/>
      <c r="J755" s="15"/>
      <c r="K755" s="15"/>
      <c r="L755" s="16"/>
      <c r="M755" s="15"/>
      <c r="N755" s="15"/>
      <c r="O755" s="15"/>
      <c r="P755" s="15"/>
      <c r="Q755" s="17"/>
      <c r="R755" s="17"/>
    </row>
    <row r="756" spans="8:18" ht="15.75" customHeight="1" x14ac:dyDescent="0.35">
      <c r="H756" s="15"/>
      <c r="I756" s="15"/>
      <c r="J756" s="15"/>
      <c r="K756" s="15"/>
      <c r="L756" s="16"/>
      <c r="M756" s="15"/>
      <c r="N756" s="15"/>
      <c r="O756" s="15"/>
      <c r="P756" s="15"/>
      <c r="Q756" s="17"/>
      <c r="R756" s="17"/>
    </row>
    <row r="757" spans="8:18" ht="15.75" customHeight="1" x14ac:dyDescent="0.35">
      <c r="H757" s="15"/>
      <c r="I757" s="15"/>
      <c r="J757" s="15"/>
      <c r="K757" s="15"/>
      <c r="L757" s="16"/>
      <c r="M757" s="15"/>
      <c r="N757" s="15"/>
      <c r="O757" s="15"/>
      <c r="P757" s="15"/>
      <c r="Q757" s="17"/>
      <c r="R757" s="17"/>
    </row>
    <row r="758" spans="8:18" ht="15.75" customHeight="1" x14ac:dyDescent="0.35">
      <c r="H758" s="15"/>
      <c r="I758" s="15"/>
      <c r="J758" s="15"/>
      <c r="K758" s="15"/>
      <c r="L758" s="16"/>
      <c r="M758" s="15"/>
      <c r="N758" s="15"/>
      <c r="O758" s="15"/>
      <c r="P758" s="15"/>
      <c r="Q758" s="17"/>
      <c r="R758" s="17"/>
    </row>
    <row r="759" spans="8:18" ht="15.75" customHeight="1" x14ac:dyDescent="0.35">
      <c r="H759" s="15"/>
      <c r="I759" s="15"/>
      <c r="J759" s="15"/>
      <c r="K759" s="15"/>
      <c r="L759" s="16"/>
      <c r="M759" s="15"/>
      <c r="N759" s="15"/>
      <c r="O759" s="15"/>
      <c r="P759" s="15"/>
      <c r="Q759" s="17"/>
      <c r="R759" s="17"/>
    </row>
    <row r="760" spans="8:18" ht="15.75" customHeight="1" x14ac:dyDescent="0.35">
      <c r="H760" s="15"/>
      <c r="I760" s="15"/>
      <c r="J760" s="15"/>
      <c r="K760" s="15"/>
      <c r="L760" s="16"/>
      <c r="M760" s="15"/>
      <c r="N760" s="15"/>
      <c r="O760" s="15"/>
      <c r="P760" s="15"/>
      <c r="Q760" s="17"/>
      <c r="R760" s="17"/>
    </row>
    <row r="761" spans="8:18" ht="15.75" customHeight="1" x14ac:dyDescent="0.35">
      <c r="H761" s="15"/>
      <c r="I761" s="15"/>
      <c r="J761" s="15"/>
      <c r="K761" s="15"/>
      <c r="L761" s="16"/>
      <c r="M761" s="15"/>
      <c r="N761" s="15"/>
      <c r="O761" s="15"/>
      <c r="P761" s="15"/>
      <c r="Q761" s="17"/>
      <c r="R761" s="17"/>
    </row>
    <row r="762" spans="8:18" ht="15.75" customHeight="1" x14ac:dyDescent="0.35">
      <c r="H762" s="15"/>
      <c r="I762" s="15"/>
      <c r="J762" s="15"/>
      <c r="K762" s="15"/>
      <c r="L762" s="16"/>
      <c r="M762" s="15"/>
      <c r="N762" s="15"/>
      <c r="O762" s="15"/>
      <c r="P762" s="15"/>
      <c r="Q762" s="17"/>
      <c r="R762" s="17"/>
    </row>
    <row r="763" spans="8:18" ht="15.75" customHeight="1" x14ac:dyDescent="0.35">
      <c r="H763" s="15"/>
      <c r="I763" s="15"/>
      <c r="J763" s="15"/>
      <c r="K763" s="15"/>
      <c r="L763" s="16"/>
      <c r="M763" s="15"/>
      <c r="N763" s="15"/>
      <c r="O763" s="15"/>
      <c r="P763" s="15"/>
      <c r="Q763" s="17"/>
      <c r="R763" s="17"/>
    </row>
    <row r="764" spans="8:18" ht="15.75" customHeight="1" x14ac:dyDescent="0.35">
      <c r="H764" s="15"/>
      <c r="I764" s="15"/>
      <c r="J764" s="15"/>
      <c r="K764" s="15"/>
      <c r="L764" s="16"/>
      <c r="M764" s="15"/>
      <c r="N764" s="15"/>
      <c r="O764" s="15"/>
      <c r="P764" s="15"/>
      <c r="Q764" s="17"/>
      <c r="R764" s="17"/>
    </row>
    <row r="765" spans="8:18" ht="15.75" customHeight="1" x14ac:dyDescent="0.35">
      <c r="H765" s="15"/>
      <c r="I765" s="15"/>
      <c r="J765" s="15"/>
      <c r="K765" s="15"/>
      <c r="L765" s="16"/>
      <c r="M765" s="15"/>
      <c r="N765" s="15"/>
      <c r="O765" s="15"/>
      <c r="P765" s="15"/>
      <c r="Q765" s="17"/>
      <c r="R765" s="17"/>
    </row>
    <row r="766" spans="8:18" ht="15.75" customHeight="1" x14ac:dyDescent="0.35">
      <c r="H766" s="15"/>
      <c r="I766" s="15"/>
      <c r="J766" s="15"/>
      <c r="K766" s="15"/>
      <c r="L766" s="16"/>
      <c r="M766" s="15"/>
      <c r="N766" s="15"/>
      <c r="O766" s="15"/>
      <c r="P766" s="15"/>
      <c r="Q766" s="17"/>
      <c r="R766" s="17"/>
    </row>
    <row r="767" spans="8:18" ht="15.75" customHeight="1" x14ac:dyDescent="0.35">
      <c r="H767" s="15"/>
      <c r="I767" s="15"/>
      <c r="J767" s="15"/>
      <c r="K767" s="15"/>
      <c r="L767" s="16"/>
      <c r="M767" s="15"/>
      <c r="N767" s="15"/>
      <c r="O767" s="15"/>
      <c r="P767" s="15"/>
      <c r="Q767" s="17"/>
      <c r="R767" s="17"/>
    </row>
  </sheetData>
  <sheetProtection algorithmName="SHA-512" hashValue="XB9Sw4st2vKrxyrZrCnISNz8RJKXNn4vMQ2B3sw8gk2qLC8AmUbuMdam0a+H4+jIODBXG35cLeVx6ZAO+hs8Tg==" saltValue="cWBj7RxD1u2UrVJKMDbekA==" spinCount="100000" sheet="1" objects="1" scenarios="1"/>
  <mergeCells count="86">
    <mergeCell ref="DQ4:EI4"/>
    <mergeCell ref="DQ2:EI2"/>
    <mergeCell ref="DK4:DP4"/>
    <mergeCell ref="DK2:DP2"/>
    <mergeCell ref="BM2:BN2"/>
    <mergeCell ref="BO2:BW2"/>
    <mergeCell ref="BX2:CF2"/>
    <mergeCell ref="CG2:CO2"/>
    <mergeCell ref="CP2:DJ2"/>
    <mergeCell ref="BM4:BN4"/>
    <mergeCell ref="CP4:DJ4"/>
    <mergeCell ref="BX4:CF4"/>
    <mergeCell ref="AD2:AL2"/>
    <mergeCell ref="AM2:AU2"/>
    <mergeCell ref="AV2:BD2"/>
    <mergeCell ref="BE2:BH2"/>
    <mergeCell ref="BI2:BL2"/>
    <mergeCell ref="U2:AC2"/>
    <mergeCell ref="Q18:R18"/>
    <mergeCell ref="C9:C12"/>
    <mergeCell ref="D9:D12"/>
    <mergeCell ref="Q14:R14"/>
    <mergeCell ref="Q15:Q16"/>
    <mergeCell ref="R15:R16"/>
    <mergeCell ref="Q6:R6"/>
    <mergeCell ref="Q10:R10"/>
    <mergeCell ref="Q11:Q12"/>
    <mergeCell ref="R11:R12"/>
    <mergeCell ref="Q7:Q8"/>
    <mergeCell ref="B2:R3"/>
    <mergeCell ref="Q27:Q28"/>
    <mergeCell ref="R27:R28"/>
    <mergeCell ref="B1:R1"/>
    <mergeCell ref="CG4:CO4"/>
    <mergeCell ref="BE4:BH4"/>
    <mergeCell ref="BI4:BL4"/>
    <mergeCell ref="U4:AC4"/>
    <mergeCell ref="AD4:AL4"/>
    <mergeCell ref="AV4:BD4"/>
    <mergeCell ref="BO4:BW4"/>
    <mergeCell ref="Q19:Q20"/>
    <mergeCell ref="R19:R20"/>
    <mergeCell ref="Q22:R22"/>
    <mergeCell ref="Q23:Q24"/>
    <mergeCell ref="R23:R24"/>
    <mergeCell ref="Q26:R26"/>
    <mergeCell ref="AM4:AU4"/>
    <mergeCell ref="H4:P4"/>
    <mergeCell ref="Q4:R4"/>
    <mergeCell ref="R7:R8"/>
    <mergeCell ref="B17:B20"/>
    <mergeCell ref="C17:C20"/>
    <mergeCell ref="D17:D20"/>
    <mergeCell ref="B9:B12"/>
    <mergeCell ref="B13:B16"/>
    <mergeCell ref="C13:C16"/>
    <mergeCell ref="D13:D16"/>
    <mergeCell ref="B5:B8"/>
    <mergeCell ref="C5:C8"/>
    <mergeCell ref="D5:D8"/>
    <mergeCell ref="B21:B24"/>
    <mergeCell ref="C21:C24"/>
    <mergeCell ref="D21:D24"/>
    <mergeCell ref="B25:B28"/>
    <mergeCell ref="C25:C28"/>
    <mergeCell ref="D25:D28"/>
    <mergeCell ref="B29:B32"/>
    <mergeCell ref="C29:C32"/>
    <mergeCell ref="D29:D32"/>
    <mergeCell ref="Q30:R30"/>
    <mergeCell ref="Q31:Q32"/>
    <mergeCell ref="R31:R32"/>
    <mergeCell ref="F25:F28"/>
    <mergeCell ref="F29:F32"/>
    <mergeCell ref="F5:F8"/>
    <mergeCell ref="F9:F12"/>
    <mergeCell ref="F13:F16"/>
    <mergeCell ref="F17:F20"/>
    <mergeCell ref="F21:F24"/>
    <mergeCell ref="E25:E28"/>
    <mergeCell ref="E29:E32"/>
    <mergeCell ref="E5:E8"/>
    <mergeCell ref="E9:E12"/>
    <mergeCell ref="E13:E16"/>
    <mergeCell ref="E17:E20"/>
    <mergeCell ref="E21:E24"/>
  </mergeCells>
  <phoneticPr fontId="52" type="noConversion"/>
  <conditionalFormatting sqref="C4:C5 C9 C13 C17 C21 C25 C29 C33:C65536">
    <cfRule type="expression" dxfId="69" priority="1401">
      <formula>T5=1</formula>
    </cfRule>
  </conditionalFormatting>
  <conditionalFormatting sqref="D4:G4 D5:F5 D9:F9 D13:F13 D17:F17 D21:F21 D25:F25 D29:F29">
    <cfRule type="expression" dxfId="68" priority="1365">
      <formula>OR(D4="valid acro",D4="non repeated acro")</formula>
    </cfRule>
  </conditionalFormatting>
  <conditionalFormatting sqref="E5">
    <cfRule type="expression" dxfId="67" priority="129">
      <formula>E5="compatible"</formula>
    </cfRule>
  </conditionalFormatting>
  <conditionalFormatting sqref="E9">
    <cfRule type="expression" dxfId="66" priority="122">
      <formula>E9="compatible"</formula>
    </cfRule>
  </conditionalFormatting>
  <conditionalFormatting sqref="E13">
    <cfRule type="expression" dxfId="65" priority="121">
      <formula>E13="compatible"</formula>
    </cfRule>
  </conditionalFormatting>
  <conditionalFormatting sqref="E17">
    <cfRule type="expression" dxfId="64" priority="120">
      <formula>E17="compatible"</formula>
    </cfRule>
  </conditionalFormatting>
  <conditionalFormatting sqref="E21">
    <cfRule type="expression" dxfId="63" priority="119">
      <formula>E21="compatible"</formula>
    </cfRule>
  </conditionalFormatting>
  <conditionalFormatting sqref="E25">
    <cfRule type="expression" dxfId="62" priority="118">
      <formula>E25="compatible"</formula>
    </cfRule>
  </conditionalFormatting>
  <conditionalFormatting sqref="E29">
    <cfRule type="expression" dxfId="61" priority="117">
      <formula>E29="compatible"</formula>
    </cfRule>
  </conditionalFormatting>
  <conditionalFormatting sqref="H6 H10 H14 H18 H22 H26 H30">
    <cfRule type="expression" dxfId="60" priority="1873" stopIfTrue="1">
      <formula>MIN(DL6,DM6,DN6,DO6)=0</formula>
    </cfRule>
  </conditionalFormatting>
  <conditionalFormatting sqref="H33:J264 L33:Q264">
    <cfRule type="expression" dxfId="59" priority="1481">
      <formula>U33:AC527=1</formula>
    </cfRule>
  </conditionalFormatting>
  <conditionalFormatting sqref="H6:P6">
    <cfRule type="expression" dxfId="58" priority="347" stopIfTrue="1">
      <formula>U6=1</formula>
    </cfRule>
    <cfRule type="expression" dxfId="57" priority="220">
      <formula>BO6="no"</formula>
    </cfRule>
    <cfRule type="expression" dxfId="56" priority="123">
      <formula>BO6="ok"</formula>
    </cfRule>
    <cfRule type="expression" dxfId="55" priority="44">
      <formula>BX6="ok"</formula>
    </cfRule>
  </conditionalFormatting>
  <conditionalFormatting sqref="H10:P10">
    <cfRule type="expression" dxfId="54" priority="38">
      <formula>BX10="ok"</formula>
    </cfRule>
    <cfRule type="expression" dxfId="53" priority="39">
      <formula>BO10="ok"</formula>
    </cfRule>
    <cfRule type="expression" dxfId="52" priority="40">
      <formula>BO10="no"</formula>
    </cfRule>
    <cfRule type="expression" dxfId="51" priority="41" stopIfTrue="1">
      <formula>U10=1</formula>
    </cfRule>
  </conditionalFormatting>
  <conditionalFormatting sqref="H14:P14">
    <cfRule type="expression" dxfId="50" priority="32">
      <formula>BX14="ok"</formula>
    </cfRule>
    <cfRule type="expression" dxfId="49" priority="33">
      <formula>BO14="ok"</formula>
    </cfRule>
    <cfRule type="expression" dxfId="48" priority="34">
      <formula>BO14="no"</formula>
    </cfRule>
    <cfRule type="expression" dxfId="47" priority="35" stopIfTrue="1">
      <formula>U14=1</formula>
    </cfRule>
  </conditionalFormatting>
  <conditionalFormatting sqref="H18:P18">
    <cfRule type="expression" dxfId="46" priority="29" stopIfTrue="1">
      <formula>U18=1</formula>
    </cfRule>
    <cfRule type="expression" dxfId="45" priority="28">
      <formula>BO18="no"</formula>
    </cfRule>
    <cfRule type="expression" dxfId="44" priority="27">
      <formula>BO18="ok"</formula>
    </cfRule>
    <cfRule type="expression" dxfId="43" priority="26">
      <formula>BX18="ok"</formula>
    </cfRule>
  </conditionalFormatting>
  <conditionalFormatting sqref="H22:P22">
    <cfRule type="expression" dxfId="42" priority="20">
      <formula>BX22="ok"</formula>
    </cfRule>
    <cfRule type="expression" dxfId="41" priority="21">
      <formula>BO22="ok"</formula>
    </cfRule>
    <cfRule type="expression" dxfId="40" priority="22">
      <formula>BO22="no"</formula>
    </cfRule>
    <cfRule type="expression" dxfId="39" priority="23" stopIfTrue="1">
      <formula>U22=1</formula>
    </cfRule>
  </conditionalFormatting>
  <conditionalFormatting sqref="H26:P26">
    <cfRule type="expression" dxfId="38" priority="16">
      <formula>BO26="no"</formula>
    </cfRule>
    <cfRule type="expression" dxfId="37" priority="15">
      <formula>BO26="ok"</formula>
    </cfRule>
    <cfRule type="expression" dxfId="36" priority="14">
      <formula>BX26="ok"</formula>
    </cfRule>
    <cfRule type="expression" dxfId="35" priority="17" stopIfTrue="1">
      <formula>U26=1</formula>
    </cfRule>
  </conditionalFormatting>
  <conditionalFormatting sqref="H30:P30">
    <cfRule type="expression" dxfId="34" priority="8">
      <formula>BX30="ok"</formula>
    </cfRule>
    <cfRule type="expression" dxfId="33" priority="9">
      <formula>BO30="ok"</formula>
    </cfRule>
    <cfRule type="expression" dxfId="32" priority="11" stopIfTrue="1">
      <formula>U30=1</formula>
    </cfRule>
    <cfRule type="expression" dxfId="31" priority="10">
      <formula>BO30="no"</formula>
    </cfRule>
  </conditionalFormatting>
  <conditionalFormatting sqref="I6 I10 I14 I18 I22 I26 I30">
    <cfRule type="expression" dxfId="30" priority="1880" stopIfTrue="1">
      <formula>MIN(DK6,DO6,DN6)=0</formula>
    </cfRule>
  </conditionalFormatting>
  <conditionalFormatting sqref="K6 K10 K14 K18 K22 K26 K30">
    <cfRule type="expression" dxfId="29" priority="1901" stopIfTrue="1">
      <formula>BM6="no"</formula>
    </cfRule>
    <cfRule type="expression" dxfId="28" priority="1902" stopIfTrue="1">
      <formula>#REF!=0</formula>
    </cfRule>
  </conditionalFormatting>
  <conditionalFormatting sqref="K33:K264">
    <cfRule type="expression" dxfId="27" priority="1504">
      <formula>X33:AE527=1</formula>
    </cfRule>
  </conditionalFormatting>
  <conditionalFormatting sqref="L6">
    <cfRule type="expression" dxfId="26" priority="702" stopIfTrue="1">
      <formula>BM6="no"</formula>
    </cfRule>
  </conditionalFormatting>
  <conditionalFormatting sqref="L10">
    <cfRule type="expression" dxfId="25" priority="214" stopIfTrue="1">
      <formula>BM10="no"</formula>
    </cfRule>
  </conditionalFormatting>
  <conditionalFormatting sqref="L14">
    <cfRule type="expression" dxfId="24" priority="199" stopIfTrue="1">
      <formula>BM14="no"</formula>
    </cfRule>
  </conditionalFormatting>
  <conditionalFormatting sqref="L18">
    <cfRule type="expression" dxfId="23" priority="184" stopIfTrue="1">
      <formula>BM18="no"</formula>
    </cfRule>
  </conditionalFormatting>
  <conditionalFormatting sqref="L22">
    <cfRule type="expression" dxfId="22" priority="169" stopIfTrue="1">
      <formula>BM22="no"</formula>
    </cfRule>
  </conditionalFormatting>
  <conditionalFormatting sqref="L26">
    <cfRule type="expression" dxfId="21" priority="154" stopIfTrue="1">
      <formula>BM26="no"</formula>
    </cfRule>
  </conditionalFormatting>
  <conditionalFormatting sqref="L30">
    <cfRule type="expression" dxfId="20" priority="139" stopIfTrue="1">
      <formula>BM30="no"</formula>
    </cfRule>
  </conditionalFormatting>
  <conditionalFormatting sqref="M6">
    <cfRule type="expression" dxfId="19" priority="1447" stopIfTrue="1">
      <formula>MIN(DK6:DM6)=0</formula>
    </cfRule>
  </conditionalFormatting>
  <conditionalFormatting sqref="M10">
    <cfRule type="expression" dxfId="18" priority="217" stopIfTrue="1">
      <formula>MIN(DK10:DM10)=0</formula>
    </cfRule>
  </conditionalFormatting>
  <conditionalFormatting sqref="M14">
    <cfRule type="expression" dxfId="17" priority="202" stopIfTrue="1">
      <formula>MIN(DK14:DM14)=0</formula>
    </cfRule>
  </conditionalFormatting>
  <conditionalFormatting sqref="M18">
    <cfRule type="expression" dxfId="16" priority="187" stopIfTrue="1">
      <formula>MIN(DK18:DM18)=0</formula>
    </cfRule>
  </conditionalFormatting>
  <conditionalFormatting sqref="M22">
    <cfRule type="expression" dxfId="15" priority="172" stopIfTrue="1">
      <formula>MIN(DK22:DM22)=0</formula>
    </cfRule>
  </conditionalFormatting>
  <conditionalFormatting sqref="M26">
    <cfRule type="expression" dxfId="14" priority="157" stopIfTrue="1">
      <formula>MIN(DK26:DM26)=0</formula>
    </cfRule>
  </conditionalFormatting>
  <conditionalFormatting sqref="M30">
    <cfRule type="expression" dxfId="13" priority="142" stopIfTrue="1">
      <formula>MIN(DK30:DM30)=0</formula>
    </cfRule>
  </conditionalFormatting>
  <conditionalFormatting sqref="O6 O10 O14 O18 O22 O26 O30">
    <cfRule type="expression" dxfId="12" priority="1907" stopIfTrue="1">
      <formula>BN6="no"</formula>
    </cfRule>
    <cfRule type="expression" dxfId="11" priority="1908" stopIfTrue="1">
      <formula>EE6=0</formula>
    </cfRule>
  </conditionalFormatting>
  <conditionalFormatting sqref="P6 P10 P14 P18 P22 P26 P30">
    <cfRule type="expression" dxfId="10" priority="1921" stopIfTrue="1">
      <formula>BN6="no"</formula>
    </cfRule>
    <cfRule type="expression" dxfId="9" priority="1922" stopIfTrue="1">
      <formula>EF6=0</formula>
    </cfRule>
  </conditionalFormatting>
  <conditionalFormatting sqref="Q7:R8">
    <cfRule type="expression" dxfId="8" priority="756">
      <formula>NOT($D5="valid acro")</formula>
    </cfRule>
  </conditionalFormatting>
  <conditionalFormatting sqref="Q11:R12">
    <cfRule type="expression" dxfId="7" priority="7">
      <formula>NOT($D9="valid acro")</formula>
    </cfRule>
  </conditionalFormatting>
  <conditionalFormatting sqref="Q15:R16">
    <cfRule type="expression" dxfId="6" priority="5">
      <formula>NOT($D13="valid acro")</formula>
    </cfRule>
  </conditionalFormatting>
  <conditionalFormatting sqref="Q19:R20">
    <cfRule type="expression" dxfId="5" priority="4">
      <formula>NOT($D17="valid acro")</formula>
    </cfRule>
  </conditionalFormatting>
  <conditionalFormatting sqref="Q23:R24">
    <cfRule type="expression" dxfId="4" priority="3">
      <formula>NOT($D21="valid acro")</formula>
    </cfRule>
  </conditionalFormatting>
  <conditionalFormatting sqref="Q27:R28">
    <cfRule type="expression" dxfId="3" priority="2">
      <formula>NOT($D25="valid acro")</formula>
    </cfRule>
  </conditionalFormatting>
  <conditionalFormatting sqref="Q31:R32">
    <cfRule type="expression" dxfId="2" priority="1">
      <formula>NOT($D29="valid acro")</formula>
    </cfRule>
  </conditionalFormatting>
  <dataValidations count="3">
    <dataValidation type="list" allowBlank="1" showInputMessage="1" sqref="H26:P26 H18:P18 H6:P6 H10:P10 H14:P14 H22:P22 H30:P30" xr:uid="{266E7798-965A-432E-ADE6-D6244DB7FAB1}">
      <formula1>INDIRECT(AD6)</formula1>
    </dataValidation>
    <dataValidation allowBlank="1" showErrorMessage="1" sqref="B2" xr:uid="{D21F3045-C205-40FF-869B-03CC6BB4BDF3}"/>
    <dataValidation type="list" allowBlank="1" showErrorMessage="1" sqref="C5:C32" xr:uid="{59D07648-1251-47CC-BC4C-36E31F28DAC3}">
      <formula1>"ACRO-A,ACRO-B,ACRO-C,ACRO-P,SELECT ACRO GROUP"</formula1>
    </dataValidation>
  </dataValidations>
  <pageMargins left="0.7" right="0.7" top="0.75" bottom="0.75" header="0" footer="0"/>
  <pageSetup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468E2-1EF7-4B58-8715-78BCF49C2AE7}">
  <dimension ref="A2:A13"/>
  <sheetViews>
    <sheetView workbookViewId="0">
      <selection activeCell="H53" sqref="H53"/>
    </sheetView>
  </sheetViews>
  <sheetFormatPr baseColWidth="10" defaultColWidth="8.6640625" defaultRowHeight="15.5" x14ac:dyDescent="0.35"/>
  <sheetData>
    <row r="2" spans="1:1" x14ac:dyDescent="0.35">
      <c r="A2" s="211" t="s">
        <v>152</v>
      </c>
    </row>
    <row r="3" spans="1:1" x14ac:dyDescent="0.35">
      <c r="A3" s="212" t="s">
        <v>153</v>
      </c>
    </row>
    <row r="4" spans="1:1" x14ac:dyDescent="0.35">
      <c r="A4" s="209" t="s">
        <v>154</v>
      </c>
    </row>
    <row r="5" spans="1:1" x14ac:dyDescent="0.35">
      <c r="A5" s="209" t="s">
        <v>155</v>
      </c>
    </row>
    <row r="6" spans="1:1" x14ac:dyDescent="0.35">
      <c r="A6" s="209" t="s">
        <v>156</v>
      </c>
    </row>
    <row r="7" spans="1:1" x14ac:dyDescent="0.35">
      <c r="A7" s="209" t="s">
        <v>157</v>
      </c>
    </row>
    <row r="8" spans="1:1" x14ac:dyDescent="0.35">
      <c r="A8" s="209" t="s">
        <v>158</v>
      </c>
    </row>
    <row r="9" spans="1:1" x14ac:dyDescent="0.35">
      <c r="A9" s="209" t="s">
        <v>159</v>
      </c>
    </row>
    <row r="10" spans="1:1" x14ac:dyDescent="0.35">
      <c r="A10" s="209" t="s">
        <v>160</v>
      </c>
    </row>
    <row r="11" spans="1:1" x14ac:dyDescent="0.35">
      <c r="A11" s="209" t="s">
        <v>161</v>
      </c>
    </row>
    <row r="12" spans="1:1" x14ac:dyDescent="0.35">
      <c r="A12" s="209" t="s">
        <v>162</v>
      </c>
    </row>
    <row r="13" spans="1:1" x14ac:dyDescent="0.35">
      <c r="A13" s="209" t="s">
        <v>163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70767-6A38-4C71-AFD2-95AD76950374}">
  <sheetPr>
    <tabColor theme="4" tint="0.79998168889431442"/>
  </sheetPr>
  <dimension ref="A1:T40"/>
  <sheetViews>
    <sheetView zoomScaleNormal="100" workbookViewId="0">
      <selection activeCell="N7" sqref="N7"/>
    </sheetView>
  </sheetViews>
  <sheetFormatPr baseColWidth="10" defaultColWidth="8.58203125" defaultRowHeight="15.5" x14ac:dyDescent="0.35"/>
  <cols>
    <col min="1" max="2" width="2.58203125" style="1" customWidth="1"/>
    <col min="3" max="3" width="11" style="1" customWidth="1"/>
    <col min="4" max="4" width="15.08203125" style="25" customWidth="1"/>
    <col min="5" max="5" width="6.08203125" style="18" customWidth="1"/>
    <col min="6" max="7" width="3.58203125" style="1" customWidth="1"/>
    <col min="8" max="8" width="10.08203125" style="1" customWidth="1"/>
    <col min="9" max="9" width="20.58203125" style="1" customWidth="1"/>
    <col min="10" max="10" width="6.58203125" style="18" customWidth="1"/>
    <col min="11" max="11" width="3.58203125" style="1" customWidth="1"/>
    <col min="12" max="12" width="3.58203125" style="19" customWidth="1"/>
    <col min="13" max="13" width="14.6640625" style="1" customWidth="1"/>
    <col min="14" max="14" width="20.58203125" style="2" customWidth="1"/>
    <col min="15" max="15" width="8.1640625" style="18" customWidth="1"/>
    <col min="16" max="16" width="3.58203125" style="1" customWidth="1"/>
    <col min="17" max="17" width="3.58203125" style="19" customWidth="1"/>
    <col min="18" max="18" width="11.5" style="1" customWidth="1"/>
    <col min="19" max="19" width="20.58203125" style="1" customWidth="1"/>
    <col min="20" max="20" width="7.5" style="18" customWidth="1"/>
    <col min="21" max="16384" width="8.58203125" style="1"/>
  </cols>
  <sheetData>
    <row r="1" spans="1:20" ht="35" x14ac:dyDescent="0.35">
      <c r="A1" s="352" t="s">
        <v>164</v>
      </c>
      <c r="B1" s="352"/>
      <c r="C1" s="352"/>
      <c r="D1" s="352"/>
      <c r="E1" s="352"/>
      <c r="F1" s="352"/>
      <c r="G1" s="352"/>
      <c r="H1" s="352"/>
      <c r="I1" s="352"/>
      <c r="J1" s="352"/>
      <c r="K1" s="352"/>
      <c r="L1" s="352"/>
      <c r="M1" s="352"/>
      <c r="N1" s="352"/>
      <c r="O1" s="352"/>
      <c r="P1" s="352"/>
      <c r="Q1" s="352"/>
      <c r="R1" s="352"/>
      <c r="S1" s="352"/>
      <c r="T1" s="352"/>
    </row>
    <row r="3" spans="1:20" ht="18" x14ac:dyDescent="0.4">
      <c r="C3" s="353" t="s">
        <v>165</v>
      </c>
      <c r="D3" s="353"/>
      <c r="E3" s="353"/>
      <c r="H3" s="353" t="s">
        <v>166</v>
      </c>
      <c r="I3" s="353"/>
      <c r="J3" s="353"/>
      <c r="M3" s="353" t="s">
        <v>167</v>
      </c>
      <c r="N3" s="353"/>
      <c r="O3" s="353"/>
      <c r="R3" s="353" t="s">
        <v>168</v>
      </c>
      <c r="S3" s="353"/>
      <c r="T3" s="353"/>
    </row>
    <row r="4" spans="1:20" x14ac:dyDescent="0.35">
      <c r="B4" s="23" t="s">
        <v>169</v>
      </c>
      <c r="C4" s="23" t="s">
        <v>144</v>
      </c>
      <c r="D4" s="24" t="s">
        <v>170</v>
      </c>
      <c r="E4" s="23" t="s">
        <v>171</v>
      </c>
      <c r="G4" s="23" t="s">
        <v>169</v>
      </c>
      <c r="H4" s="23" t="s">
        <v>144</v>
      </c>
      <c r="I4" s="24" t="s">
        <v>170</v>
      </c>
      <c r="J4" s="23" t="s">
        <v>171</v>
      </c>
      <c r="L4" s="23" t="s">
        <v>169</v>
      </c>
      <c r="M4" s="23" t="s">
        <v>144</v>
      </c>
      <c r="N4" s="24" t="s">
        <v>170</v>
      </c>
      <c r="O4" s="23" t="s">
        <v>171</v>
      </c>
      <c r="Q4" s="23" t="s">
        <v>169</v>
      </c>
      <c r="R4" s="23" t="s">
        <v>144</v>
      </c>
      <c r="S4" s="24" t="s">
        <v>170</v>
      </c>
      <c r="T4" s="23" t="s">
        <v>171</v>
      </c>
    </row>
    <row r="5" spans="1:20" ht="20" x14ac:dyDescent="0.35">
      <c r="B5" s="61">
        <v>1</v>
      </c>
      <c r="C5" s="26" t="s">
        <v>172</v>
      </c>
      <c r="D5" s="28" t="s">
        <v>173</v>
      </c>
      <c r="E5" s="53">
        <v>0.6</v>
      </c>
      <c r="G5" s="61">
        <v>1</v>
      </c>
      <c r="H5" s="26" t="s">
        <v>174</v>
      </c>
      <c r="I5" s="28" t="s">
        <v>175</v>
      </c>
      <c r="J5" s="53">
        <v>1</v>
      </c>
      <c r="L5" s="61">
        <v>1</v>
      </c>
      <c r="M5" s="26" t="s">
        <v>176</v>
      </c>
      <c r="N5" s="28" t="s">
        <v>177</v>
      </c>
      <c r="O5" s="53">
        <v>1.125</v>
      </c>
      <c r="Q5" s="61">
        <v>1</v>
      </c>
      <c r="R5" s="26" t="s">
        <v>178</v>
      </c>
      <c r="S5" s="28" t="s">
        <v>179</v>
      </c>
      <c r="T5" s="40">
        <v>1</v>
      </c>
    </row>
    <row r="6" spans="1:20" ht="20" x14ac:dyDescent="0.35">
      <c r="B6" s="208">
        <v>2</v>
      </c>
      <c r="C6" s="26" t="s">
        <v>180</v>
      </c>
      <c r="D6" s="28" t="s">
        <v>181</v>
      </c>
      <c r="E6" s="40">
        <v>0.9</v>
      </c>
      <c r="G6" s="61">
        <v>2</v>
      </c>
      <c r="H6" s="26" t="s">
        <v>182</v>
      </c>
      <c r="I6" s="28" t="s">
        <v>183</v>
      </c>
      <c r="J6" s="40">
        <v>1.1000000000000001</v>
      </c>
      <c r="L6" s="61">
        <v>2</v>
      </c>
      <c r="M6" s="26" t="s">
        <v>184</v>
      </c>
      <c r="N6" s="28" t="s">
        <v>185</v>
      </c>
      <c r="O6" s="53">
        <v>1.2</v>
      </c>
      <c r="Q6" s="61">
        <v>2</v>
      </c>
      <c r="R6" s="26" t="s">
        <v>186</v>
      </c>
      <c r="S6" s="28" t="s">
        <v>187</v>
      </c>
      <c r="T6" s="40">
        <v>1.1000000000000001</v>
      </c>
    </row>
    <row r="7" spans="1:20" x14ac:dyDescent="0.35">
      <c r="B7" s="61">
        <v>3</v>
      </c>
      <c r="C7" s="26" t="s">
        <v>188</v>
      </c>
      <c r="D7" s="28" t="s">
        <v>188</v>
      </c>
      <c r="E7" s="40">
        <v>1</v>
      </c>
      <c r="G7" s="61">
        <v>3</v>
      </c>
      <c r="H7" s="26" t="s">
        <v>189</v>
      </c>
      <c r="I7" s="28" t="s">
        <v>190</v>
      </c>
      <c r="J7" s="40">
        <v>1.1499999999999999</v>
      </c>
      <c r="L7" s="61">
        <v>3</v>
      </c>
      <c r="M7" s="26" t="s">
        <v>191</v>
      </c>
      <c r="N7" s="28" t="s">
        <v>192</v>
      </c>
      <c r="O7" s="40">
        <v>0.67500000000000004</v>
      </c>
      <c r="Q7" s="61">
        <v>3</v>
      </c>
      <c r="R7" s="26" t="s">
        <v>193</v>
      </c>
      <c r="S7" s="28" t="s">
        <v>194</v>
      </c>
      <c r="T7" s="40">
        <v>1.05</v>
      </c>
    </row>
    <row r="8" spans="1:20" x14ac:dyDescent="0.35">
      <c r="B8" s="61">
        <v>4</v>
      </c>
      <c r="C8" s="26" t="s">
        <v>195</v>
      </c>
      <c r="D8" s="28" t="s">
        <v>196</v>
      </c>
      <c r="E8" s="40">
        <v>1.2</v>
      </c>
      <c r="G8" s="61">
        <v>4</v>
      </c>
      <c r="H8" s="26" t="s">
        <v>197</v>
      </c>
      <c r="I8" s="28" t="s">
        <v>198</v>
      </c>
      <c r="J8" s="40">
        <v>1.4</v>
      </c>
      <c r="L8" s="61">
        <v>4</v>
      </c>
      <c r="M8" s="26" t="s">
        <v>199</v>
      </c>
      <c r="N8" s="28" t="s">
        <v>200</v>
      </c>
      <c r="O8" s="40">
        <v>1</v>
      </c>
      <c r="Q8" s="61">
        <v>4</v>
      </c>
      <c r="R8" s="26" t="s">
        <v>201</v>
      </c>
      <c r="S8" s="28" t="s">
        <v>202</v>
      </c>
      <c r="T8" s="40">
        <v>1.2</v>
      </c>
    </row>
    <row r="9" spans="1:20" x14ac:dyDescent="0.35">
      <c r="B9" s="61">
        <v>5</v>
      </c>
      <c r="C9" s="26" t="s">
        <v>203</v>
      </c>
      <c r="D9" s="28" t="s">
        <v>204</v>
      </c>
      <c r="E9" s="40">
        <v>1</v>
      </c>
      <c r="G9" s="61">
        <v>5</v>
      </c>
      <c r="H9" s="26" t="s">
        <v>205</v>
      </c>
      <c r="I9" s="28" t="s">
        <v>206</v>
      </c>
      <c r="J9" s="40">
        <v>1.25</v>
      </c>
      <c r="L9" s="61">
        <v>5</v>
      </c>
      <c r="M9" s="26" t="s">
        <v>207</v>
      </c>
      <c r="N9" s="28" t="s">
        <v>208</v>
      </c>
      <c r="O9" s="40">
        <v>0.875</v>
      </c>
      <c r="Q9" s="61">
        <v>5</v>
      </c>
      <c r="R9" s="26" t="s">
        <v>209</v>
      </c>
      <c r="S9" s="28" t="s">
        <v>210</v>
      </c>
      <c r="T9" s="40">
        <v>1.3</v>
      </c>
    </row>
    <row r="10" spans="1:20" ht="20" x14ac:dyDescent="0.35">
      <c r="B10" s="61">
        <v>6</v>
      </c>
      <c r="C10" s="26" t="s">
        <v>211</v>
      </c>
      <c r="D10" s="28" t="s">
        <v>212</v>
      </c>
      <c r="E10" s="53">
        <v>1.1000000000000001</v>
      </c>
      <c r="G10" s="61">
        <v>6</v>
      </c>
      <c r="H10" s="26" t="s">
        <v>213</v>
      </c>
      <c r="I10" s="28" t="s">
        <v>214</v>
      </c>
      <c r="J10" s="40">
        <v>1.55</v>
      </c>
      <c r="L10" s="61">
        <v>6</v>
      </c>
      <c r="M10" s="26" t="s">
        <v>215</v>
      </c>
      <c r="N10" s="28" t="s">
        <v>216</v>
      </c>
      <c r="O10" s="40">
        <v>1.575</v>
      </c>
      <c r="Q10" s="61">
        <v>6</v>
      </c>
      <c r="R10" s="26" t="s">
        <v>217</v>
      </c>
      <c r="S10" s="28" t="s">
        <v>218</v>
      </c>
      <c r="T10" s="40">
        <v>1.1499999999999999</v>
      </c>
    </row>
    <row r="11" spans="1:20" x14ac:dyDescent="0.35">
      <c r="B11" s="61"/>
      <c r="C11" s="26"/>
      <c r="D11" s="28"/>
      <c r="E11" s="53"/>
      <c r="G11" s="61">
        <v>7</v>
      </c>
      <c r="H11" s="26" t="s">
        <v>219</v>
      </c>
      <c r="I11" s="28" t="s">
        <v>220</v>
      </c>
      <c r="J11" s="40">
        <v>0.7</v>
      </c>
      <c r="L11" s="61">
        <v>7</v>
      </c>
      <c r="M11" s="26" t="s">
        <v>221</v>
      </c>
      <c r="N11" s="28" t="s">
        <v>222</v>
      </c>
      <c r="O11" s="40">
        <v>1.2250000000000001</v>
      </c>
      <c r="Q11" s="61">
        <v>7</v>
      </c>
      <c r="R11" s="26" t="s">
        <v>223</v>
      </c>
      <c r="S11" s="28" t="s">
        <v>224</v>
      </c>
      <c r="T11" s="40">
        <v>1.25</v>
      </c>
    </row>
    <row r="12" spans="1:20" ht="20" x14ac:dyDescent="0.35">
      <c r="B12" s="61"/>
      <c r="C12" s="26"/>
      <c r="D12" s="28"/>
      <c r="E12" s="53"/>
      <c r="G12" s="61">
        <v>8</v>
      </c>
      <c r="H12" s="26" t="s">
        <v>225</v>
      </c>
      <c r="I12" s="28" t="s">
        <v>226</v>
      </c>
      <c r="J12" s="40">
        <v>0.8</v>
      </c>
      <c r="L12" s="61">
        <v>8</v>
      </c>
      <c r="M12" s="26" t="s">
        <v>227</v>
      </c>
      <c r="N12" s="28" t="s">
        <v>228</v>
      </c>
      <c r="O12" s="40">
        <v>0.77500000000000002</v>
      </c>
      <c r="Q12" s="61">
        <v>8</v>
      </c>
      <c r="R12" s="26" t="s">
        <v>229</v>
      </c>
      <c r="S12" s="28" t="s">
        <v>230</v>
      </c>
      <c r="T12" s="40">
        <v>1</v>
      </c>
    </row>
    <row r="13" spans="1:20" ht="20" x14ac:dyDescent="0.35">
      <c r="B13" s="61"/>
      <c r="C13" s="26"/>
      <c r="D13" s="28"/>
      <c r="E13" s="53"/>
      <c r="G13" s="61">
        <v>9</v>
      </c>
      <c r="H13" s="26" t="s">
        <v>231</v>
      </c>
      <c r="I13" s="28" t="s">
        <v>232</v>
      </c>
      <c r="J13" s="40">
        <v>1.0249999999999999</v>
      </c>
      <c r="L13" s="61">
        <v>9</v>
      </c>
      <c r="M13" s="26" t="s">
        <v>233</v>
      </c>
      <c r="N13" s="28" t="s">
        <v>234</v>
      </c>
      <c r="O13" s="40">
        <v>0.8</v>
      </c>
      <c r="Q13" s="61">
        <v>9</v>
      </c>
      <c r="R13" s="26" t="s">
        <v>235</v>
      </c>
      <c r="S13" s="28" t="s">
        <v>236</v>
      </c>
      <c r="T13" s="40">
        <v>0.8</v>
      </c>
    </row>
    <row r="14" spans="1:20" ht="20" x14ac:dyDescent="0.35">
      <c r="B14" s="62"/>
      <c r="C14" s="26"/>
      <c r="D14" s="28"/>
      <c r="E14" s="40"/>
      <c r="G14" s="61">
        <v>10</v>
      </c>
      <c r="H14" s="26" t="s">
        <v>237</v>
      </c>
      <c r="I14" s="28" t="s">
        <v>238</v>
      </c>
      <c r="J14" s="40">
        <v>1.1000000000000001</v>
      </c>
      <c r="L14" s="61">
        <v>10</v>
      </c>
      <c r="M14" s="26" t="s">
        <v>239</v>
      </c>
      <c r="N14" s="28" t="s">
        <v>240</v>
      </c>
      <c r="O14" s="40">
        <v>1.25</v>
      </c>
      <c r="Q14" s="268"/>
      <c r="R14" s="269"/>
      <c r="S14" s="270"/>
      <c r="T14" s="271"/>
    </row>
    <row r="15" spans="1:20" ht="20" x14ac:dyDescent="0.35">
      <c r="B15" s="62"/>
      <c r="C15" s="26"/>
      <c r="D15" s="28"/>
      <c r="E15" s="40"/>
      <c r="G15" s="61">
        <v>11</v>
      </c>
      <c r="H15" s="26" t="s">
        <v>241</v>
      </c>
      <c r="I15" s="28" t="s">
        <v>242</v>
      </c>
      <c r="J15" s="40">
        <v>1.2</v>
      </c>
      <c r="L15" s="61">
        <v>11</v>
      </c>
      <c r="M15" s="26" t="s">
        <v>243</v>
      </c>
      <c r="N15" s="28" t="s">
        <v>244</v>
      </c>
      <c r="O15" s="40">
        <v>1.175</v>
      </c>
      <c r="Q15" s="62"/>
      <c r="R15" s="60"/>
      <c r="S15" s="60"/>
      <c r="T15" s="63"/>
    </row>
    <row r="16" spans="1:20" x14ac:dyDescent="0.35">
      <c r="B16" s="62"/>
      <c r="C16" s="26"/>
      <c r="D16" s="28"/>
      <c r="E16" s="40"/>
      <c r="G16" s="61"/>
      <c r="H16" s="26"/>
      <c r="I16" s="28"/>
      <c r="J16" s="40"/>
      <c r="L16" s="61">
        <v>12</v>
      </c>
      <c r="M16" s="26" t="s">
        <v>245</v>
      </c>
      <c r="N16" s="28" t="s">
        <v>246</v>
      </c>
      <c r="O16" s="40">
        <v>1.075</v>
      </c>
      <c r="Q16" s="62"/>
      <c r="R16" s="60"/>
      <c r="S16" s="60"/>
      <c r="T16" s="63"/>
    </row>
    <row r="17" spans="2:20" ht="20" x14ac:dyDescent="0.35">
      <c r="B17" s="62"/>
      <c r="C17" s="26"/>
      <c r="D17" s="28"/>
      <c r="E17" s="40"/>
      <c r="G17" s="61"/>
      <c r="H17" s="26"/>
      <c r="I17" s="28"/>
      <c r="J17" s="40"/>
      <c r="L17" s="61">
        <v>13</v>
      </c>
      <c r="M17" s="26" t="s">
        <v>247</v>
      </c>
      <c r="N17" s="28" t="s">
        <v>248</v>
      </c>
      <c r="O17" s="40">
        <v>1.05</v>
      </c>
      <c r="Q17" s="62"/>
      <c r="R17" s="60"/>
      <c r="S17" s="60"/>
      <c r="T17" s="63"/>
    </row>
    <row r="18" spans="2:20" ht="20" x14ac:dyDescent="0.35">
      <c r="B18" s="62"/>
      <c r="C18" s="26"/>
      <c r="D18" s="28"/>
      <c r="E18" s="40"/>
      <c r="G18" s="61"/>
      <c r="H18" s="26"/>
      <c r="I18" s="28"/>
      <c r="J18" s="40"/>
      <c r="L18" s="61">
        <v>14</v>
      </c>
      <c r="M18" s="26" t="s">
        <v>249</v>
      </c>
      <c r="N18" s="28" t="s">
        <v>250</v>
      </c>
      <c r="O18" s="40">
        <v>1.1499999999999999</v>
      </c>
      <c r="Q18" s="62"/>
      <c r="R18" s="60"/>
      <c r="S18" s="60"/>
      <c r="T18" s="63"/>
    </row>
    <row r="19" spans="2:20" x14ac:dyDescent="0.35">
      <c r="B19" s="62"/>
      <c r="C19" s="26"/>
      <c r="D19" s="28"/>
      <c r="E19" s="40"/>
      <c r="G19" s="61"/>
      <c r="H19" s="26"/>
      <c r="I19" s="28"/>
      <c r="J19" s="40"/>
      <c r="L19" s="61">
        <v>15</v>
      </c>
      <c r="M19" s="26" t="s">
        <v>251</v>
      </c>
      <c r="N19" s="28" t="s">
        <v>252</v>
      </c>
      <c r="O19" s="40">
        <v>1.2</v>
      </c>
      <c r="Q19" s="62"/>
      <c r="R19" s="60"/>
      <c r="S19" s="60"/>
      <c r="T19" s="63"/>
    </row>
    <row r="20" spans="2:20" ht="20" x14ac:dyDescent="0.35">
      <c r="B20" s="62"/>
      <c r="C20" s="26"/>
      <c r="D20" s="28"/>
      <c r="E20" s="40"/>
      <c r="G20" s="61"/>
      <c r="H20" s="26"/>
      <c r="I20" s="28"/>
      <c r="J20" s="40"/>
      <c r="L20" s="61">
        <v>16</v>
      </c>
      <c r="M20" s="26" t="s">
        <v>253</v>
      </c>
      <c r="N20" s="28" t="s">
        <v>254</v>
      </c>
      <c r="O20" s="40">
        <v>1.3</v>
      </c>
      <c r="Q20" s="62"/>
      <c r="R20" s="60"/>
      <c r="S20" s="60"/>
      <c r="T20" s="63"/>
    </row>
    <row r="21" spans="2:20" x14ac:dyDescent="0.35">
      <c r="B21" s="61"/>
      <c r="C21" s="26"/>
      <c r="D21" s="28"/>
      <c r="E21" s="40"/>
      <c r="G21" s="60"/>
      <c r="H21" s="26"/>
      <c r="I21" s="28"/>
      <c r="J21" s="40"/>
      <c r="L21" s="61"/>
      <c r="M21" s="26"/>
      <c r="N21" s="28"/>
      <c r="O21" s="40"/>
      <c r="Q21" s="62"/>
      <c r="R21" s="60"/>
      <c r="S21" s="60"/>
      <c r="T21" s="63"/>
    </row>
    <row r="22" spans="2:20" x14ac:dyDescent="0.35">
      <c r="B22" s="61"/>
      <c r="C22" s="26"/>
      <c r="D22" s="28"/>
      <c r="E22" s="40"/>
      <c r="G22" s="60"/>
      <c r="H22" s="26"/>
      <c r="I22" s="28"/>
      <c r="J22" s="40"/>
      <c r="L22" s="61"/>
      <c r="M22" s="268"/>
      <c r="N22" s="269"/>
      <c r="O22" s="270"/>
      <c r="Q22" s="61"/>
      <c r="R22" s="26"/>
      <c r="S22" s="28"/>
      <c r="T22" s="40"/>
    </row>
    <row r="23" spans="2:20" x14ac:dyDescent="0.35">
      <c r="B23" s="61"/>
      <c r="C23" s="26"/>
      <c r="D23" s="28"/>
      <c r="E23" s="40"/>
      <c r="G23" s="60"/>
      <c r="H23" s="26"/>
      <c r="I23" s="28"/>
      <c r="J23" s="40"/>
      <c r="L23" s="62"/>
      <c r="M23" s="60"/>
      <c r="N23" s="210"/>
      <c r="O23" s="63"/>
      <c r="Q23" s="61"/>
      <c r="R23" s="26"/>
      <c r="S23" s="28"/>
      <c r="T23" s="40"/>
    </row>
    <row r="24" spans="2:20" x14ac:dyDescent="0.35">
      <c r="B24" s="61"/>
      <c r="C24" s="26"/>
      <c r="D24" s="28"/>
      <c r="E24" s="40"/>
      <c r="G24" s="60"/>
      <c r="H24" s="26"/>
      <c r="I24" s="28"/>
      <c r="J24" s="40"/>
      <c r="L24" s="61"/>
      <c r="M24" s="26"/>
      <c r="N24" s="28"/>
      <c r="O24" s="53"/>
      <c r="Q24" s="61"/>
      <c r="R24" s="26"/>
      <c r="S24" s="28"/>
      <c r="T24" s="40"/>
    </row>
    <row r="25" spans="2:20" x14ac:dyDescent="0.35">
      <c r="B25" s="61"/>
      <c r="C25" s="26"/>
      <c r="D25" s="28"/>
      <c r="E25" s="40"/>
      <c r="G25" s="60"/>
      <c r="H25" s="26"/>
      <c r="I25" s="28"/>
      <c r="J25" s="40"/>
      <c r="L25" s="61"/>
      <c r="M25" s="26"/>
      <c r="N25" s="28"/>
      <c r="O25" s="53"/>
      <c r="Q25" s="61"/>
      <c r="R25" s="26"/>
      <c r="S25" s="28"/>
      <c r="T25" s="40"/>
    </row>
    <row r="26" spans="2:20" x14ac:dyDescent="0.35">
      <c r="B26" s="61"/>
      <c r="C26" s="26"/>
      <c r="D26" s="28"/>
      <c r="E26" s="40"/>
      <c r="G26" s="60"/>
      <c r="H26" s="26"/>
      <c r="I26" s="28"/>
      <c r="J26" s="40"/>
      <c r="L26" s="61"/>
      <c r="M26" s="26"/>
      <c r="N26" s="28"/>
      <c r="O26" s="53"/>
      <c r="Q26" s="61"/>
      <c r="R26" s="26"/>
      <c r="S26" s="28"/>
      <c r="T26" s="40"/>
    </row>
    <row r="27" spans="2:20" x14ac:dyDescent="0.35">
      <c r="B27" s="61"/>
      <c r="C27" s="26"/>
      <c r="D27" s="28"/>
      <c r="E27" s="40"/>
      <c r="G27" s="60"/>
      <c r="H27" s="26"/>
      <c r="I27" s="28"/>
      <c r="J27" s="40"/>
      <c r="L27" s="61"/>
      <c r="M27" s="26"/>
      <c r="N27" s="28"/>
      <c r="O27" s="40"/>
      <c r="Q27" s="61"/>
      <c r="R27" s="26"/>
      <c r="S27" s="28"/>
      <c r="T27" s="40"/>
    </row>
    <row r="28" spans="2:20" x14ac:dyDescent="0.35">
      <c r="B28" s="61"/>
      <c r="C28" s="26"/>
      <c r="D28" s="28"/>
      <c r="E28" s="40"/>
      <c r="G28" s="60"/>
      <c r="H28" s="26"/>
      <c r="I28" s="28"/>
      <c r="J28" s="40"/>
      <c r="L28" s="62"/>
      <c r="M28" s="60"/>
      <c r="N28" s="210"/>
      <c r="O28" s="63"/>
      <c r="Q28" s="61"/>
      <c r="R28" s="26"/>
      <c r="S28" s="28"/>
      <c r="T28" s="40"/>
    </row>
    <row r="29" spans="2:20" x14ac:dyDescent="0.35">
      <c r="B29" s="61"/>
      <c r="C29" s="27"/>
      <c r="D29" s="28"/>
      <c r="E29" s="40"/>
      <c r="G29" s="60"/>
      <c r="H29" s="27"/>
      <c r="I29" s="28"/>
      <c r="J29" s="40"/>
      <c r="L29" s="62"/>
      <c r="M29" s="60"/>
      <c r="N29" s="210"/>
      <c r="O29" s="63"/>
      <c r="Q29" s="61"/>
      <c r="R29" s="27"/>
      <c r="S29" s="28"/>
      <c r="T29" s="40"/>
    </row>
    <row r="30" spans="2:20" x14ac:dyDescent="0.35">
      <c r="B30" s="61"/>
      <c r="C30" s="27"/>
      <c r="D30" s="28"/>
      <c r="E30" s="40"/>
      <c r="G30" s="60"/>
      <c r="H30" s="27"/>
      <c r="I30" s="28"/>
      <c r="J30" s="40"/>
      <c r="L30" s="61"/>
      <c r="M30" s="27"/>
      <c r="N30" s="28"/>
      <c r="O30" s="40"/>
      <c r="Q30" s="61"/>
      <c r="R30" s="27"/>
      <c r="S30" s="28"/>
      <c r="T30" s="40"/>
    </row>
    <row r="31" spans="2:20" x14ac:dyDescent="0.35">
      <c r="B31" s="61"/>
      <c r="C31" s="27"/>
      <c r="D31" s="28"/>
      <c r="E31" s="40"/>
      <c r="G31" s="60"/>
      <c r="H31" s="27"/>
      <c r="I31" s="28"/>
      <c r="J31" s="40"/>
      <c r="L31" s="61"/>
      <c r="M31" s="27"/>
      <c r="N31" s="28"/>
      <c r="O31" s="40"/>
      <c r="Q31" s="61"/>
      <c r="R31" s="27"/>
      <c r="S31" s="28"/>
      <c r="T31" s="40"/>
    </row>
    <row r="32" spans="2:20" x14ac:dyDescent="0.35">
      <c r="B32" s="61"/>
      <c r="C32" s="27"/>
      <c r="D32" s="28"/>
      <c r="E32" s="40"/>
      <c r="G32" s="60"/>
      <c r="H32" s="27"/>
      <c r="I32" s="28"/>
      <c r="J32" s="40"/>
      <c r="L32" s="61"/>
      <c r="M32" s="27"/>
      <c r="N32" s="28"/>
      <c r="O32" s="40"/>
      <c r="Q32" s="61"/>
      <c r="R32" s="27"/>
      <c r="S32" s="28"/>
      <c r="T32" s="40"/>
    </row>
    <row r="33" spans="2:20" x14ac:dyDescent="0.35">
      <c r="B33" s="61"/>
      <c r="C33" s="27"/>
      <c r="D33" s="28"/>
      <c r="E33" s="40"/>
      <c r="G33" s="60"/>
      <c r="H33" s="27"/>
      <c r="I33" s="28"/>
      <c r="J33" s="40"/>
      <c r="L33" s="61"/>
      <c r="M33" s="27"/>
      <c r="N33" s="28"/>
      <c r="O33" s="40"/>
      <c r="Q33" s="61"/>
      <c r="R33" s="27"/>
      <c r="S33" s="28"/>
      <c r="T33" s="40"/>
    </row>
    <row r="34" spans="2:20" x14ac:dyDescent="0.35">
      <c r="B34" s="61"/>
      <c r="C34" s="27"/>
      <c r="D34" s="28"/>
      <c r="E34" s="40"/>
      <c r="G34" s="60"/>
      <c r="H34" s="27"/>
      <c r="I34" s="28"/>
      <c r="J34" s="40"/>
      <c r="L34" s="61"/>
      <c r="M34" s="27"/>
      <c r="N34" s="28"/>
      <c r="O34" s="40"/>
      <c r="Q34" s="61"/>
      <c r="R34" s="27"/>
      <c r="S34" s="28"/>
      <c r="T34" s="40"/>
    </row>
    <row r="35" spans="2:20" x14ac:dyDescent="0.35">
      <c r="B35" s="61"/>
      <c r="C35" s="27"/>
      <c r="D35" s="28"/>
      <c r="E35" s="40"/>
      <c r="G35" s="60"/>
      <c r="H35" s="27"/>
      <c r="I35" s="28"/>
      <c r="J35" s="40"/>
      <c r="L35" s="61"/>
      <c r="M35" s="27"/>
      <c r="N35" s="28"/>
      <c r="O35" s="40"/>
      <c r="Q35" s="61"/>
      <c r="R35" s="27"/>
      <c r="S35" s="28"/>
      <c r="T35" s="40"/>
    </row>
    <row r="36" spans="2:20" x14ac:dyDescent="0.35">
      <c r="B36" s="61"/>
      <c r="C36" s="27"/>
      <c r="D36" s="28"/>
      <c r="E36" s="40"/>
      <c r="G36" s="60"/>
      <c r="H36" s="27"/>
      <c r="I36" s="28"/>
      <c r="J36" s="40"/>
      <c r="L36" s="61"/>
      <c r="M36" s="27"/>
      <c r="N36" s="28"/>
      <c r="O36" s="40"/>
      <c r="Q36" s="61"/>
      <c r="R36" s="27"/>
      <c r="S36" s="28"/>
      <c r="T36" s="40"/>
    </row>
    <row r="37" spans="2:20" x14ac:dyDescent="0.35">
      <c r="B37" s="61"/>
      <c r="C37" s="27"/>
      <c r="D37" s="28"/>
      <c r="E37" s="40"/>
      <c r="G37" s="60"/>
      <c r="H37" s="27"/>
      <c r="I37" s="28"/>
      <c r="J37" s="40"/>
      <c r="L37" s="61"/>
      <c r="M37" s="27"/>
      <c r="N37" s="28"/>
      <c r="O37" s="40"/>
      <c r="Q37" s="61"/>
      <c r="R37" s="27"/>
      <c r="S37" s="28"/>
      <c r="T37" s="40"/>
    </row>
    <row r="38" spans="2:20" x14ac:dyDescent="0.35">
      <c r="B38" s="61"/>
      <c r="C38" s="27"/>
      <c r="D38" s="28"/>
      <c r="E38" s="40"/>
      <c r="G38" s="60"/>
      <c r="H38" s="27"/>
      <c r="I38" s="28"/>
      <c r="J38" s="40"/>
      <c r="L38" s="61"/>
      <c r="M38" s="27"/>
      <c r="N38" s="28"/>
      <c r="O38" s="40"/>
      <c r="Q38" s="61"/>
      <c r="R38" s="27"/>
      <c r="S38" s="28"/>
      <c r="T38" s="40"/>
    </row>
    <row r="39" spans="2:20" x14ac:dyDescent="0.35">
      <c r="B39" s="61"/>
      <c r="C39" s="27"/>
      <c r="D39" s="28"/>
      <c r="E39" s="40"/>
      <c r="G39" s="60"/>
      <c r="H39" s="27"/>
      <c r="I39" s="28"/>
      <c r="J39" s="40"/>
      <c r="L39" s="61"/>
      <c r="M39" s="27"/>
      <c r="N39" s="28"/>
      <c r="O39" s="40"/>
      <c r="Q39" s="61"/>
      <c r="R39" s="27"/>
      <c r="S39" s="28"/>
      <c r="T39" s="40"/>
    </row>
    <row r="40" spans="2:20" x14ac:dyDescent="0.35">
      <c r="B40" s="61"/>
      <c r="C40" s="27"/>
      <c r="D40" s="28"/>
      <c r="E40" s="40"/>
      <c r="G40" s="60"/>
      <c r="H40" s="27"/>
      <c r="I40" s="28"/>
      <c r="J40" s="40"/>
      <c r="L40" s="61"/>
      <c r="M40" s="27"/>
      <c r="N40" s="28"/>
      <c r="O40" s="40"/>
      <c r="Q40" s="61"/>
      <c r="R40" s="27"/>
      <c r="S40" s="28"/>
      <c r="T40" s="40"/>
    </row>
  </sheetData>
  <sheetProtection algorithmName="SHA-512" hashValue="xpne2puH9FDtW6iD3IvOTo7u1X72YWU2OgIviymFySw81ZaTUKU9H7Iv0C6G+xB6IvRePb2p6t6Sy6OPESeOiw==" saltValue="xFlnS1DYV19mAZisrXsFuA==" spinCount="100000" sheet="1" objects="1" scenarios="1"/>
  <mergeCells count="5">
    <mergeCell ref="A1:T1"/>
    <mergeCell ref="R3:T3"/>
    <mergeCell ref="C3:E3"/>
    <mergeCell ref="H3:J3"/>
    <mergeCell ref="M3:O3"/>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8D772-8251-4D6F-A0ED-92353318DF8D}">
  <sheetPr>
    <tabColor theme="4" tint="0.79998168889431442"/>
  </sheetPr>
  <dimension ref="A1:P50"/>
  <sheetViews>
    <sheetView zoomScale="96" zoomScaleNormal="100" workbookViewId="0">
      <selection activeCell="F11" sqref="F11"/>
    </sheetView>
  </sheetViews>
  <sheetFormatPr baseColWidth="10" defaultColWidth="8.58203125" defaultRowHeight="13" x14ac:dyDescent="0.3"/>
  <cols>
    <col min="1" max="1" width="2.58203125" style="29" customWidth="1"/>
    <col min="2" max="2" width="20.58203125" style="29" customWidth="1"/>
    <col min="3" max="3" width="10.58203125" style="29" customWidth="1"/>
    <col min="4" max="4" width="3.58203125" style="29" customWidth="1"/>
    <col min="5" max="5" width="3.58203125" style="38" customWidth="1"/>
    <col min="6" max="6" width="15.08203125" style="59" customWidth="1"/>
    <col min="7" max="7" width="22.08203125" style="29" customWidth="1"/>
    <col min="8" max="8" width="10.58203125" style="41" customWidth="1"/>
    <col min="9" max="9" width="3.58203125" style="29" customWidth="1"/>
    <col min="10" max="10" width="23.9140625" style="29" customWidth="1"/>
    <col min="11" max="11" width="10.58203125" style="29" customWidth="1"/>
    <col min="12" max="12" width="3.58203125" style="29" customWidth="1"/>
    <col min="13" max="13" width="3.58203125" style="38" customWidth="1"/>
    <col min="14" max="14" width="20.58203125" style="29" customWidth="1"/>
    <col min="15" max="15" width="33.4140625" style="29" customWidth="1"/>
    <col min="16" max="16" width="10.58203125" style="41" customWidth="1"/>
    <col min="17" max="16384" width="8.58203125" style="29"/>
  </cols>
  <sheetData>
    <row r="1" spans="1:16" ht="35" x14ac:dyDescent="0.25">
      <c r="A1" s="352" t="s">
        <v>255</v>
      </c>
      <c r="B1" s="352"/>
      <c r="C1" s="352"/>
      <c r="D1" s="352"/>
      <c r="E1" s="352"/>
      <c r="F1" s="352"/>
      <c r="G1" s="352"/>
      <c r="H1" s="352"/>
      <c r="I1" s="352"/>
      <c r="J1" s="352"/>
      <c r="K1" s="352"/>
      <c r="L1" s="352"/>
      <c r="M1" s="352"/>
      <c r="N1" s="352"/>
      <c r="O1" s="352"/>
      <c r="P1" s="352"/>
    </row>
    <row r="3" spans="1:16" ht="18" x14ac:dyDescent="0.4">
      <c r="B3" s="353" t="s">
        <v>165</v>
      </c>
      <c r="C3" s="353"/>
      <c r="F3" s="353" t="s">
        <v>166</v>
      </c>
      <c r="G3" s="353"/>
      <c r="H3" s="353"/>
      <c r="J3" s="353" t="s">
        <v>167</v>
      </c>
      <c r="K3" s="353"/>
      <c r="N3" s="353" t="s">
        <v>168</v>
      </c>
      <c r="O3" s="353"/>
      <c r="P3" s="353"/>
    </row>
    <row r="4" spans="1:16" x14ac:dyDescent="0.3">
      <c r="B4" s="23" t="s">
        <v>144</v>
      </c>
      <c r="C4" s="23" t="s">
        <v>171</v>
      </c>
      <c r="E4" s="23" t="s">
        <v>169</v>
      </c>
      <c r="F4" s="56" t="s">
        <v>144</v>
      </c>
      <c r="G4" s="23" t="s">
        <v>146</v>
      </c>
      <c r="H4" s="23" t="s">
        <v>171</v>
      </c>
      <c r="J4" s="23" t="s">
        <v>144</v>
      </c>
      <c r="K4" s="23" t="s">
        <v>171</v>
      </c>
      <c r="M4" s="23" t="s">
        <v>169</v>
      </c>
      <c r="N4" s="23" t="s">
        <v>144</v>
      </c>
      <c r="O4" s="23" t="s">
        <v>146</v>
      </c>
      <c r="P4" s="23" t="s">
        <v>171</v>
      </c>
    </row>
    <row r="5" spans="1:16" x14ac:dyDescent="0.3">
      <c r="B5" s="30"/>
      <c r="C5" s="31"/>
      <c r="E5" s="51">
        <v>1</v>
      </c>
      <c r="F5" s="58" t="s">
        <v>256</v>
      </c>
      <c r="G5" s="32" t="s">
        <v>257</v>
      </c>
      <c r="H5" s="40">
        <v>1.3</v>
      </c>
      <c r="J5" s="30"/>
      <c r="K5" s="31"/>
      <c r="M5" s="51">
        <v>1</v>
      </c>
      <c r="N5" s="26" t="s">
        <v>258</v>
      </c>
      <c r="O5" s="32" t="s">
        <v>259</v>
      </c>
      <c r="P5" s="40">
        <v>0.1</v>
      </c>
    </row>
    <row r="6" spans="1:16" x14ac:dyDescent="0.3">
      <c r="B6" s="30"/>
      <c r="C6" s="31"/>
      <c r="E6" s="51">
        <v>2</v>
      </c>
      <c r="F6" s="58" t="s">
        <v>260</v>
      </c>
      <c r="G6" s="32" t="s">
        <v>261</v>
      </c>
      <c r="H6" s="40">
        <v>1.05</v>
      </c>
      <c r="J6" s="30"/>
      <c r="K6" s="31"/>
      <c r="M6" s="51">
        <v>2</v>
      </c>
      <c r="N6" s="26" t="s">
        <v>262</v>
      </c>
      <c r="O6" s="32" t="s">
        <v>263</v>
      </c>
      <c r="P6" s="40">
        <v>0.2</v>
      </c>
    </row>
    <row r="7" spans="1:16" ht="24.9" customHeight="1" x14ac:dyDescent="0.3">
      <c r="B7" s="30"/>
      <c r="C7" s="31"/>
      <c r="E7" s="51">
        <v>3</v>
      </c>
      <c r="F7" s="58" t="s">
        <v>953</v>
      </c>
      <c r="G7" s="32" t="s">
        <v>264</v>
      </c>
      <c r="H7" s="40">
        <v>1</v>
      </c>
      <c r="J7" s="30"/>
      <c r="K7" s="31"/>
      <c r="M7" s="51">
        <v>3</v>
      </c>
      <c r="N7" s="26" t="s">
        <v>265</v>
      </c>
      <c r="O7" s="32" t="s">
        <v>266</v>
      </c>
      <c r="P7" s="40">
        <v>0.2</v>
      </c>
    </row>
    <row r="8" spans="1:16" ht="23" x14ac:dyDescent="0.3">
      <c r="B8" s="30"/>
      <c r="C8" s="31"/>
      <c r="E8" s="51">
        <v>4</v>
      </c>
      <c r="F8" s="58" t="s">
        <v>267</v>
      </c>
      <c r="G8" s="32" t="s">
        <v>268</v>
      </c>
      <c r="H8" s="40">
        <v>0.8</v>
      </c>
      <c r="J8" s="30"/>
      <c r="K8" s="31"/>
      <c r="M8" s="51">
        <v>4</v>
      </c>
      <c r="N8" s="26" t="s">
        <v>269</v>
      </c>
      <c r="O8" s="32" t="s">
        <v>270</v>
      </c>
      <c r="P8" s="40">
        <v>0.15</v>
      </c>
    </row>
    <row r="9" spans="1:16" ht="29" customHeight="1" x14ac:dyDescent="0.3">
      <c r="B9" s="30"/>
      <c r="C9" s="31"/>
      <c r="E9" s="51">
        <v>5</v>
      </c>
      <c r="F9" s="58" t="s">
        <v>271</v>
      </c>
      <c r="G9" s="32" t="s">
        <v>272</v>
      </c>
      <c r="H9" s="40">
        <v>0.7</v>
      </c>
      <c r="J9" s="30"/>
      <c r="K9" s="31"/>
      <c r="M9" s="51">
        <v>5</v>
      </c>
      <c r="N9" s="26" t="s">
        <v>273</v>
      </c>
      <c r="O9" s="32" t="s">
        <v>274</v>
      </c>
      <c r="P9" s="40">
        <v>0.4</v>
      </c>
    </row>
    <row r="10" spans="1:16" ht="23" x14ac:dyDescent="0.3">
      <c r="B10" s="30"/>
      <c r="C10" s="31"/>
      <c r="E10" s="51">
        <v>6</v>
      </c>
      <c r="F10" s="58" t="s">
        <v>275</v>
      </c>
      <c r="G10" s="32" t="s">
        <v>276</v>
      </c>
      <c r="H10" s="40">
        <v>0.6</v>
      </c>
      <c r="J10" s="30"/>
      <c r="K10" s="31"/>
      <c r="M10" s="51">
        <v>6</v>
      </c>
      <c r="N10" s="26" t="s">
        <v>277</v>
      </c>
      <c r="O10" s="32" t="s">
        <v>278</v>
      </c>
      <c r="P10" s="40">
        <v>0.1</v>
      </c>
    </row>
    <row r="11" spans="1:16" ht="23" x14ac:dyDescent="0.3">
      <c r="B11" s="30"/>
      <c r="C11" s="31"/>
      <c r="E11" s="51">
        <v>7</v>
      </c>
      <c r="F11" s="58" t="s">
        <v>279</v>
      </c>
      <c r="G11" s="32" t="s">
        <v>280</v>
      </c>
      <c r="H11" s="40">
        <v>0.27500000000000002</v>
      </c>
      <c r="J11" s="30"/>
      <c r="K11" s="31"/>
      <c r="M11" s="51">
        <v>7</v>
      </c>
      <c r="N11" s="26" t="s">
        <v>281</v>
      </c>
      <c r="O11" s="32" t="s">
        <v>282</v>
      </c>
      <c r="P11" s="40">
        <v>0.25</v>
      </c>
    </row>
    <row r="12" spans="1:16" x14ac:dyDescent="0.3">
      <c r="B12" s="30"/>
      <c r="C12" s="31"/>
      <c r="E12" s="51">
        <v>8</v>
      </c>
      <c r="F12" s="58" t="s">
        <v>283</v>
      </c>
      <c r="G12" s="32" t="s">
        <v>284</v>
      </c>
      <c r="H12" s="40">
        <v>0.45</v>
      </c>
      <c r="J12" s="30"/>
      <c r="K12" s="31"/>
      <c r="M12" s="51">
        <v>8</v>
      </c>
      <c r="N12" s="26" t="s">
        <v>285</v>
      </c>
      <c r="O12" s="32" t="s">
        <v>286</v>
      </c>
      <c r="P12" s="40">
        <v>0.3</v>
      </c>
    </row>
    <row r="13" spans="1:16" ht="23" x14ac:dyDescent="0.3">
      <c r="B13" s="30"/>
      <c r="C13" s="31"/>
      <c r="E13" s="51">
        <v>9</v>
      </c>
      <c r="F13" s="58" t="s">
        <v>287</v>
      </c>
      <c r="G13" s="32" t="s">
        <v>288</v>
      </c>
      <c r="H13" s="40">
        <v>0.5</v>
      </c>
      <c r="J13" s="30"/>
      <c r="K13" s="31"/>
      <c r="M13" s="51">
        <v>9</v>
      </c>
      <c r="N13" s="26" t="s">
        <v>289</v>
      </c>
      <c r="O13" s="32" t="s">
        <v>290</v>
      </c>
      <c r="P13" s="40">
        <v>0.4</v>
      </c>
    </row>
    <row r="14" spans="1:16" ht="23" x14ac:dyDescent="0.3">
      <c r="B14" s="30"/>
      <c r="C14" s="31"/>
      <c r="E14" s="51">
        <v>10</v>
      </c>
      <c r="F14" s="58" t="s">
        <v>291</v>
      </c>
      <c r="G14" s="32" t="s">
        <v>292</v>
      </c>
      <c r="H14" s="40">
        <v>0.15</v>
      </c>
      <c r="J14" s="30"/>
      <c r="K14" s="31"/>
      <c r="M14" s="51">
        <v>10</v>
      </c>
      <c r="N14" s="26" t="s">
        <v>293</v>
      </c>
      <c r="O14" s="32" t="s">
        <v>294</v>
      </c>
      <c r="P14" s="40">
        <v>0.45</v>
      </c>
    </row>
    <row r="15" spans="1:16" x14ac:dyDescent="0.3">
      <c r="B15" s="30"/>
      <c r="C15" s="31"/>
      <c r="E15" s="51">
        <v>11</v>
      </c>
      <c r="F15" s="58" t="s">
        <v>295</v>
      </c>
      <c r="G15" s="32" t="s">
        <v>296</v>
      </c>
      <c r="H15" s="40">
        <v>0.4</v>
      </c>
      <c r="J15" s="30"/>
      <c r="K15" s="31"/>
      <c r="M15" s="51">
        <v>11</v>
      </c>
      <c r="N15" s="26" t="s">
        <v>297</v>
      </c>
      <c r="O15" s="32" t="s">
        <v>298</v>
      </c>
      <c r="P15" s="40">
        <v>0.25</v>
      </c>
    </row>
    <row r="16" spans="1:16" ht="34.5" x14ac:dyDescent="0.3">
      <c r="B16" s="30"/>
      <c r="C16" s="31"/>
      <c r="E16" s="51">
        <v>12</v>
      </c>
      <c r="F16" s="58" t="s">
        <v>299</v>
      </c>
      <c r="G16" s="32" t="s">
        <v>300</v>
      </c>
      <c r="H16" s="40">
        <v>0.375</v>
      </c>
      <c r="J16" s="30"/>
      <c r="K16" s="31"/>
      <c r="M16" s="51">
        <v>12</v>
      </c>
      <c r="N16" s="26" t="s">
        <v>301</v>
      </c>
      <c r="O16" s="32" t="s">
        <v>302</v>
      </c>
      <c r="P16" s="40">
        <v>0.375</v>
      </c>
    </row>
    <row r="17" spans="2:16" ht="23" x14ac:dyDescent="0.3">
      <c r="B17" s="30"/>
      <c r="C17" s="31"/>
      <c r="E17" s="51">
        <v>13</v>
      </c>
      <c r="F17" s="58" t="s">
        <v>303</v>
      </c>
      <c r="G17" s="32" t="s">
        <v>304</v>
      </c>
      <c r="H17" s="40">
        <v>0.85</v>
      </c>
      <c r="J17" s="30"/>
      <c r="K17" s="31"/>
      <c r="M17" s="51">
        <v>13</v>
      </c>
      <c r="N17" s="26" t="s">
        <v>305</v>
      </c>
      <c r="O17" s="32" t="s">
        <v>306</v>
      </c>
      <c r="P17" s="40">
        <v>0.35</v>
      </c>
    </row>
    <row r="18" spans="2:16" x14ac:dyDescent="0.3">
      <c r="B18" s="30"/>
      <c r="C18" s="31"/>
      <c r="E18" s="51">
        <v>14</v>
      </c>
      <c r="F18" s="58" t="s">
        <v>307</v>
      </c>
      <c r="G18" s="32" t="s">
        <v>238</v>
      </c>
      <c r="H18" s="40">
        <v>0.45</v>
      </c>
      <c r="J18" s="30"/>
      <c r="K18" s="31"/>
      <c r="M18" s="51">
        <v>14</v>
      </c>
      <c r="N18" s="26" t="s">
        <v>308</v>
      </c>
      <c r="O18" s="32" t="s">
        <v>309</v>
      </c>
      <c r="P18" s="40">
        <v>0.4</v>
      </c>
    </row>
    <row r="19" spans="2:16" ht="25" x14ac:dyDescent="0.3">
      <c r="B19" s="30"/>
      <c r="C19" s="31"/>
      <c r="E19" s="51">
        <v>15</v>
      </c>
      <c r="F19" s="58" t="s">
        <v>310</v>
      </c>
      <c r="G19" s="32" t="s">
        <v>311</v>
      </c>
      <c r="H19" s="40">
        <v>0.35</v>
      </c>
      <c r="J19" s="30"/>
      <c r="K19" s="31"/>
      <c r="M19" s="51">
        <v>15</v>
      </c>
      <c r="N19" s="26" t="s">
        <v>312</v>
      </c>
      <c r="O19" s="32" t="s">
        <v>313</v>
      </c>
      <c r="P19" s="40">
        <v>0.3</v>
      </c>
    </row>
    <row r="20" spans="2:16" ht="23" x14ac:dyDescent="0.3">
      <c r="B20" s="30"/>
      <c r="C20" s="31"/>
      <c r="E20" s="51">
        <v>16</v>
      </c>
      <c r="F20" s="58" t="s">
        <v>314</v>
      </c>
      <c r="G20" s="32" t="s">
        <v>315</v>
      </c>
      <c r="H20" s="40">
        <v>0.1</v>
      </c>
      <c r="J20" s="30"/>
      <c r="K20" s="31"/>
      <c r="M20" s="51">
        <v>16</v>
      </c>
      <c r="N20" s="26" t="s">
        <v>316</v>
      </c>
      <c r="O20" s="32" t="s">
        <v>317</v>
      </c>
      <c r="P20" s="40">
        <v>0.1</v>
      </c>
    </row>
    <row r="21" spans="2:16" x14ac:dyDescent="0.3">
      <c r="B21" s="30"/>
      <c r="C21" s="31"/>
      <c r="E21" s="51">
        <v>17</v>
      </c>
      <c r="F21" s="58" t="s">
        <v>318</v>
      </c>
      <c r="G21" s="32" t="s">
        <v>319</v>
      </c>
      <c r="H21" s="40">
        <v>2.5000000000000001E-2</v>
      </c>
      <c r="J21" s="30"/>
      <c r="K21" s="31"/>
      <c r="M21" s="51">
        <v>17</v>
      </c>
      <c r="N21" s="26" t="s">
        <v>320</v>
      </c>
      <c r="O21" s="32" t="s">
        <v>321</v>
      </c>
      <c r="P21" s="40">
        <v>0.27500000000000002</v>
      </c>
    </row>
    <row r="22" spans="2:16" x14ac:dyDescent="0.3">
      <c r="B22" s="30"/>
      <c r="C22" s="31"/>
      <c r="E22" s="51">
        <v>18</v>
      </c>
      <c r="F22" s="58" t="s">
        <v>322</v>
      </c>
      <c r="G22" s="32" t="s">
        <v>323</v>
      </c>
      <c r="H22" s="40">
        <v>0.125</v>
      </c>
      <c r="J22" s="30"/>
      <c r="K22" s="31"/>
      <c r="M22" s="51">
        <v>18</v>
      </c>
      <c r="N22" s="26" t="s">
        <v>324</v>
      </c>
      <c r="O22" s="32" t="s">
        <v>325</v>
      </c>
      <c r="P22" s="40">
        <v>0.3</v>
      </c>
    </row>
    <row r="23" spans="2:16" ht="46" x14ac:dyDescent="0.3">
      <c r="B23" s="30"/>
      <c r="C23" s="31"/>
      <c r="E23" s="51">
        <v>19</v>
      </c>
      <c r="F23" s="58" t="s">
        <v>326</v>
      </c>
      <c r="G23" s="32" t="s">
        <v>327</v>
      </c>
      <c r="H23" s="40">
        <v>0.15</v>
      </c>
      <c r="J23" s="30"/>
      <c r="K23" s="31"/>
      <c r="M23" s="51">
        <v>19</v>
      </c>
      <c r="N23" s="26" t="s">
        <v>328</v>
      </c>
      <c r="O23" s="32" t="s">
        <v>329</v>
      </c>
      <c r="P23" s="40">
        <v>0.5</v>
      </c>
    </row>
    <row r="24" spans="2:16" ht="31.5" customHeight="1" x14ac:dyDescent="0.3">
      <c r="B24" s="30"/>
      <c r="C24" s="31"/>
      <c r="E24" s="51">
        <v>20</v>
      </c>
      <c r="F24" s="58" t="s">
        <v>330</v>
      </c>
      <c r="G24" s="32" t="s">
        <v>331</v>
      </c>
      <c r="H24" s="40">
        <v>0.25</v>
      </c>
      <c r="J24" s="30"/>
      <c r="K24" s="31"/>
      <c r="M24" s="51">
        <v>20</v>
      </c>
      <c r="N24" s="26" t="s">
        <v>332</v>
      </c>
      <c r="O24" s="32" t="s">
        <v>333</v>
      </c>
      <c r="P24" s="40">
        <v>0.2</v>
      </c>
    </row>
    <row r="25" spans="2:16" ht="39" customHeight="1" x14ac:dyDescent="0.3">
      <c r="B25" s="30"/>
      <c r="C25" s="31"/>
      <c r="E25" s="51">
        <v>21</v>
      </c>
      <c r="F25" s="58" t="s">
        <v>334</v>
      </c>
      <c r="G25" s="32" t="s">
        <v>335</v>
      </c>
      <c r="H25" s="40">
        <v>7.4999999999999997E-2</v>
      </c>
      <c r="J25" s="30"/>
      <c r="K25" s="31"/>
      <c r="M25" s="51">
        <v>21</v>
      </c>
      <c r="N25" s="26" t="s">
        <v>336</v>
      </c>
      <c r="O25" s="32" t="s">
        <v>337</v>
      </c>
      <c r="P25" s="40">
        <v>0.4</v>
      </c>
    </row>
    <row r="26" spans="2:16" ht="58.25" customHeight="1" x14ac:dyDescent="0.3">
      <c r="B26" s="30"/>
      <c r="C26" s="31"/>
      <c r="E26" s="51">
        <v>22</v>
      </c>
      <c r="F26" s="58" t="s">
        <v>338</v>
      </c>
      <c r="G26" s="32" t="s">
        <v>339</v>
      </c>
      <c r="H26" s="40">
        <v>0.3</v>
      </c>
      <c r="J26" s="30"/>
      <c r="K26" s="31"/>
      <c r="M26" s="51">
        <v>22</v>
      </c>
      <c r="N26" s="26" t="s">
        <v>340</v>
      </c>
      <c r="O26" s="32" t="s">
        <v>341</v>
      </c>
      <c r="P26" s="40">
        <v>0.55000000000000004</v>
      </c>
    </row>
    <row r="27" spans="2:16" ht="36.75" customHeight="1" x14ac:dyDescent="0.3">
      <c r="B27" s="30"/>
      <c r="C27" s="31"/>
      <c r="E27" s="51">
        <v>23</v>
      </c>
      <c r="F27" s="58" t="s">
        <v>342</v>
      </c>
      <c r="G27" s="32" t="s">
        <v>343</v>
      </c>
      <c r="H27" s="40">
        <v>0.1</v>
      </c>
      <c r="J27" s="30"/>
      <c r="K27" s="31"/>
      <c r="M27" s="51">
        <v>23</v>
      </c>
      <c r="N27" s="26" t="s">
        <v>344</v>
      </c>
      <c r="O27" s="32" t="s">
        <v>345</v>
      </c>
      <c r="P27" s="40">
        <v>0.6</v>
      </c>
    </row>
    <row r="28" spans="2:16" ht="53.25" customHeight="1" x14ac:dyDescent="0.3">
      <c r="B28" s="30"/>
      <c r="C28" s="31"/>
      <c r="E28" s="51">
        <v>24</v>
      </c>
      <c r="F28" s="58" t="s">
        <v>346</v>
      </c>
      <c r="G28" s="32" t="s">
        <v>347</v>
      </c>
      <c r="H28" s="40">
        <v>0.17499999999999999</v>
      </c>
      <c r="J28" s="30"/>
      <c r="K28" s="31"/>
      <c r="M28" s="51">
        <v>24</v>
      </c>
      <c r="N28" s="26" t="s">
        <v>348</v>
      </c>
      <c r="O28" s="32" t="s">
        <v>349</v>
      </c>
      <c r="P28" s="40">
        <v>0.45</v>
      </c>
    </row>
    <row r="29" spans="2:16" x14ac:dyDescent="0.3">
      <c r="B29" s="30"/>
      <c r="C29" s="31"/>
      <c r="E29" s="51">
        <v>25</v>
      </c>
      <c r="F29" s="58" t="s">
        <v>350</v>
      </c>
      <c r="G29" s="32" t="s">
        <v>351</v>
      </c>
      <c r="H29" s="40">
        <v>0.2</v>
      </c>
      <c r="J29" s="30"/>
      <c r="K29" s="31"/>
      <c r="M29" s="51">
        <v>25</v>
      </c>
      <c r="N29" s="26" t="s">
        <v>352</v>
      </c>
      <c r="O29" s="32" t="s">
        <v>353</v>
      </c>
      <c r="P29" s="40">
        <v>0.25</v>
      </c>
    </row>
    <row r="30" spans="2:16" ht="34.5" x14ac:dyDescent="0.3">
      <c r="B30" s="30"/>
      <c r="C30" s="31"/>
      <c r="E30" s="51">
        <v>26</v>
      </c>
      <c r="F30" s="58" t="s">
        <v>354</v>
      </c>
      <c r="G30" s="32" t="s">
        <v>355</v>
      </c>
      <c r="H30" s="40">
        <v>0.55000000000000004</v>
      </c>
      <c r="J30" s="30"/>
      <c r="K30" s="31"/>
      <c r="M30" s="51">
        <v>26</v>
      </c>
      <c r="N30" s="26" t="s">
        <v>356</v>
      </c>
      <c r="O30" s="32" t="s">
        <v>357</v>
      </c>
      <c r="P30" s="40">
        <v>0.7</v>
      </c>
    </row>
    <row r="31" spans="2:16" ht="23" x14ac:dyDescent="0.3">
      <c r="B31" s="30"/>
      <c r="C31" s="31"/>
      <c r="E31" s="51">
        <v>27</v>
      </c>
      <c r="F31" s="58" t="s">
        <v>358</v>
      </c>
      <c r="G31" s="32" t="s">
        <v>359</v>
      </c>
      <c r="H31" s="40">
        <v>0.05</v>
      </c>
      <c r="J31" s="30"/>
      <c r="K31" s="31"/>
      <c r="M31" s="51">
        <v>27</v>
      </c>
      <c r="N31" s="26" t="s">
        <v>360</v>
      </c>
      <c r="O31" s="32" t="s">
        <v>361</v>
      </c>
      <c r="P31" s="40">
        <v>0.42499999999999999</v>
      </c>
    </row>
    <row r="32" spans="2:16" ht="24" customHeight="1" x14ac:dyDescent="0.3">
      <c r="B32" s="30"/>
      <c r="C32" s="31"/>
      <c r="E32" s="51">
        <v>28</v>
      </c>
      <c r="F32" s="58" t="s">
        <v>362</v>
      </c>
      <c r="G32" s="32" t="s">
        <v>363</v>
      </c>
      <c r="H32" s="40">
        <v>1.25</v>
      </c>
      <c r="J32" s="30"/>
      <c r="K32" s="31"/>
      <c r="M32" s="51"/>
      <c r="N32" s="26"/>
      <c r="O32" s="32"/>
      <c r="P32" s="40"/>
    </row>
    <row r="33" spans="2:16" x14ac:dyDescent="0.3">
      <c r="B33" s="30"/>
      <c r="C33" s="31"/>
      <c r="E33" s="51">
        <v>29</v>
      </c>
      <c r="F33" s="58" t="s">
        <v>364</v>
      </c>
      <c r="G33" s="32" t="s">
        <v>365</v>
      </c>
      <c r="H33" s="40">
        <v>1.1000000000000001</v>
      </c>
      <c r="J33" s="30"/>
      <c r="K33" s="31"/>
      <c r="M33" s="51"/>
      <c r="N33" s="26"/>
      <c r="O33" s="32"/>
      <c r="P33" s="40"/>
    </row>
    <row r="34" spans="2:16" x14ac:dyDescent="0.3">
      <c r="B34" s="30"/>
      <c r="C34" s="31"/>
      <c r="E34" s="51">
        <v>30</v>
      </c>
      <c r="F34" s="58" t="s">
        <v>366</v>
      </c>
      <c r="G34" s="32" t="s">
        <v>367</v>
      </c>
      <c r="H34" s="40">
        <v>1.4</v>
      </c>
      <c r="J34" s="30"/>
      <c r="K34" s="31"/>
      <c r="M34" s="51"/>
      <c r="N34" s="26"/>
      <c r="O34" s="32"/>
      <c r="P34" s="40"/>
    </row>
    <row r="35" spans="2:16" x14ac:dyDescent="0.3">
      <c r="B35" s="30"/>
      <c r="C35" s="31"/>
      <c r="E35" s="51">
        <v>31</v>
      </c>
      <c r="F35" s="58" t="s">
        <v>368</v>
      </c>
      <c r="G35" s="32" t="s">
        <v>369</v>
      </c>
      <c r="H35" s="40">
        <v>0.65</v>
      </c>
      <c r="J35" s="30"/>
      <c r="K35" s="31"/>
      <c r="M35" s="51"/>
      <c r="N35" s="26"/>
      <c r="O35" s="32"/>
      <c r="P35" s="40"/>
    </row>
    <row r="36" spans="2:16" ht="23" x14ac:dyDescent="0.3">
      <c r="B36" s="30"/>
      <c r="C36" s="31"/>
      <c r="E36" s="51">
        <v>32</v>
      </c>
      <c r="F36" s="58" t="s">
        <v>370</v>
      </c>
      <c r="G36" s="32" t="s">
        <v>371</v>
      </c>
      <c r="H36" s="40">
        <v>0.77500000000000002</v>
      </c>
      <c r="J36" s="30"/>
      <c r="K36" s="31"/>
      <c r="M36" s="51"/>
      <c r="N36" s="26"/>
      <c r="O36" s="32"/>
      <c r="P36" s="40"/>
    </row>
    <row r="37" spans="2:16" ht="23" x14ac:dyDescent="0.3">
      <c r="B37" s="30"/>
      <c r="C37" s="31"/>
      <c r="E37" s="51">
        <v>33</v>
      </c>
      <c r="F37" s="58" t="s">
        <v>372</v>
      </c>
      <c r="G37" s="32" t="s">
        <v>373</v>
      </c>
      <c r="H37" s="40">
        <v>0.95</v>
      </c>
      <c r="J37" s="30"/>
      <c r="K37" s="31"/>
      <c r="M37" s="51"/>
      <c r="N37" s="26"/>
      <c r="O37" s="32"/>
      <c r="P37" s="40"/>
    </row>
    <row r="38" spans="2:16" x14ac:dyDescent="0.3">
      <c r="B38" s="31"/>
      <c r="C38" s="31"/>
      <c r="E38" s="51">
        <v>34</v>
      </c>
      <c r="F38" s="58" t="s">
        <v>374</v>
      </c>
      <c r="G38" s="32" t="s">
        <v>375</v>
      </c>
      <c r="H38" s="40">
        <v>0.75</v>
      </c>
      <c r="J38" s="30"/>
      <c r="K38" s="31"/>
      <c r="M38" s="51"/>
      <c r="N38" s="26"/>
      <c r="O38" s="32"/>
      <c r="P38" s="40"/>
    </row>
    <row r="39" spans="2:16" x14ac:dyDescent="0.3">
      <c r="B39" s="31"/>
      <c r="C39" s="31"/>
      <c r="E39" s="51"/>
      <c r="F39" s="58"/>
      <c r="G39" s="32"/>
      <c r="H39" s="40"/>
      <c r="J39" s="30"/>
      <c r="K39" s="31"/>
      <c r="M39" s="51"/>
      <c r="N39" s="26"/>
      <c r="O39" s="32"/>
      <c r="P39" s="40"/>
    </row>
    <row r="40" spans="2:16" x14ac:dyDescent="0.3">
      <c r="B40" s="31"/>
      <c r="C40" s="31"/>
      <c r="E40" s="51"/>
      <c r="F40" s="58"/>
      <c r="G40" s="32"/>
      <c r="H40" s="40"/>
      <c r="J40" s="30"/>
      <c r="K40" s="31"/>
      <c r="M40" s="51"/>
      <c r="N40" s="26"/>
      <c r="O40" s="32"/>
      <c r="P40" s="40"/>
    </row>
    <row r="41" spans="2:16" x14ac:dyDescent="0.3">
      <c r="B41" s="31"/>
      <c r="C41" s="31"/>
      <c r="E41" s="42"/>
      <c r="F41" s="216"/>
      <c r="G41" s="27"/>
      <c r="H41" s="40"/>
      <c r="J41" s="30"/>
      <c r="K41" s="31"/>
      <c r="M41" s="51"/>
      <c r="N41" s="26"/>
      <c r="O41" s="32"/>
      <c r="P41" s="40"/>
    </row>
    <row r="42" spans="2:16" x14ac:dyDescent="0.3">
      <c r="B42" s="31"/>
      <c r="C42" s="31"/>
      <c r="E42" s="42"/>
      <c r="F42" s="216"/>
      <c r="G42" s="27"/>
      <c r="H42" s="40"/>
      <c r="J42" s="30"/>
      <c r="K42" s="31"/>
      <c r="M42" s="51"/>
      <c r="N42" s="26"/>
      <c r="O42" s="32"/>
      <c r="P42" s="53"/>
    </row>
    <row r="43" spans="2:16" x14ac:dyDescent="0.3">
      <c r="B43" s="31"/>
      <c r="C43" s="31"/>
      <c r="E43" s="42"/>
      <c r="F43" s="216"/>
      <c r="G43" s="27"/>
      <c r="H43" s="40"/>
      <c r="J43" s="30"/>
      <c r="K43" s="31"/>
      <c r="M43" s="51"/>
      <c r="N43" s="26"/>
      <c r="O43" s="32"/>
      <c r="P43" s="53"/>
    </row>
    <row r="44" spans="2:16" x14ac:dyDescent="0.3">
      <c r="B44" s="31"/>
      <c r="C44" s="31"/>
      <c r="E44" s="42"/>
      <c r="F44" s="216"/>
      <c r="G44" s="27"/>
      <c r="H44" s="40"/>
      <c r="J44" s="30"/>
      <c r="K44" s="31"/>
      <c r="M44" s="51"/>
      <c r="N44" s="26"/>
      <c r="O44" s="32"/>
      <c r="P44" s="53"/>
    </row>
    <row r="45" spans="2:16" x14ac:dyDescent="0.3">
      <c r="B45" s="31"/>
      <c r="C45" s="31"/>
      <c r="E45" s="42"/>
      <c r="F45" s="216"/>
      <c r="G45" s="27"/>
      <c r="H45" s="40"/>
      <c r="J45" s="30"/>
      <c r="K45" s="31"/>
      <c r="M45" s="51"/>
      <c r="N45" s="26"/>
      <c r="O45" s="32"/>
      <c r="P45" s="53"/>
    </row>
    <row r="46" spans="2:16" x14ac:dyDescent="0.3">
      <c r="B46" s="31"/>
      <c r="C46" s="31"/>
      <c r="E46" s="42"/>
      <c r="F46" s="216"/>
      <c r="G46" s="27"/>
      <c r="H46" s="40"/>
      <c r="J46" s="30"/>
      <c r="K46" s="31"/>
      <c r="M46" s="51"/>
      <c r="N46" s="26"/>
      <c r="O46" s="32"/>
      <c r="P46" s="53"/>
    </row>
    <row r="47" spans="2:16" x14ac:dyDescent="0.3">
      <c r="B47" s="31"/>
      <c r="C47" s="31"/>
      <c r="E47" s="42"/>
      <c r="F47" s="216"/>
      <c r="G47" s="27"/>
      <c r="H47" s="40"/>
      <c r="J47" s="30"/>
      <c r="K47" s="31"/>
      <c r="M47" s="51"/>
      <c r="N47" s="26"/>
      <c r="O47" s="32"/>
      <c r="P47" s="53"/>
    </row>
    <row r="48" spans="2:16" x14ac:dyDescent="0.3">
      <c r="B48" s="31"/>
      <c r="C48" s="31"/>
      <c r="E48" s="42"/>
      <c r="F48" s="216"/>
      <c r="G48" s="27"/>
      <c r="H48" s="40"/>
      <c r="J48" s="30"/>
      <c r="K48" s="31"/>
      <c r="M48" s="51"/>
      <c r="N48" s="26"/>
      <c r="O48" s="32"/>
      <c r="P48" s="53"/>
    </row>
    <row r="49" spans="2:16" x14ac:dyDescent="0.3">
      <c r="B49" s="31"/>
      <c r="C49" s="31"/>
      <c r="E49" s="42"/>
      <c r="F49" s="216"/>
      <c r="G49" s="27"/>
      <c r="H49" s="40"/>
      <c r="J49" s="30"/>
      <c r="K49" s="31"/>
      <c r="M49" s="51"/>
      <c r="N49" s="26"/>
      <c r="O49" s="32"/>
      <c r="P49" s="53"/>
    </row>
    <row r="50" spans="2:16" x14ac:dyDescent="0.3">
      <c r="B50" s="31"/>
      <c r="C50" s="31"/>
      <c r="E50" s="42"/>
      <c r="F50" s="216"/>
      <c r="G50" s="27"/>
      <c r="H50" s="40"/>
      <c r="J50" s="30"/>
      <c r="K50" s="31"/>
      <c r="M50" s="51"/>
      <c r="N50" s="26"/>
      <c r="O50" s="32"/>
      <c r="P50" s="53"/>
    </row>
  </sheetData>
  <sheetProtection algorithmName="SHA-512" hashValue="f6U/ia+XyeokihRLml3w0o1AvYOXlm8NS2b54DIPucjJH0Ugyz6A/iRyNzQWd7aIt+NOZlmFJjTFnCPDkRX2nA==" saltValue="JarQqAA+rh7quhzVz525gw==" spinCount="100000" sheet="1" objects="1" scenarios="1"/>
  <mergeCells count="5">
    <mergeCell ref="A1:P1"/>
    <mergeCell ref="B3:C3"/>
    <mergeCell ref="F3:H3"/>
    <mergeCell ref="J3:K3"/>
    <mergeCell ref="N3:P3"/>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E48A-FA17-458E-BD2E-2E31B5DF62E7}">
  <sheetPr>
    <tabColor theme="4" tint="0.79998168889431442"/>
  </sheetPr>
  <dimension ref="A1:N40"/>
  <sheetViews>
    <sheetView zoomScaleNormal="100" workbookViewId="0">
      <selection activeCell="N7" sqref="N7"/>
    </sheetView>
  </sheetViews>
  <sheetFormatPr baseColWidth="10" defaultColWidth="8.58203125" defaultRowHeight="13" x14ac:dyDescent="0.3"/>
  <cols>
    <col min="1" max="1" width="2.58203125" style="29" customWidth="1"/>
    <col min="2" max="2" width="14.08203125" style="29" customWidth="1"/>
    <col min="3" max="3" width="9.9140625" style="34" customWidth="1"/>
    <col min="4" max="4" width="5.9140625" style="41" customWidth="1"/>
    <col min="5" max="5" width="3.58203125" style="29" customWidth="1"/>
    <col min="6" max="6" width="9.58203125" style="29" customWidth="1"/>
    <col min="7" max="7" width="7.9140625" style="29" customWidth="1"/>
    <col min="8" max="8" width="3.58203125" style="29" customWidth="1"/>
    <col min="9" max="9" width="13.08203125" style="29" customWidth="1"/>
    <col min="10" max="10" width="13.58203125" style="34" customWidth="1"/>
    <col min="11" max="11" width="6.08203125" style="41" customWidth="1"/>
    <col min="12" max="12" width="3.58203125" style="29" customWidth="1"/>
    <col min="13" max="13" width="8.4140625" style="29" customWidth="1"/>
    <col min="14" max="14" width="8.08203125" style="29" customWidth="1"/>
    <col min="15" max="16384" width="8.58203125" style="29"/>
  </cols>
  <sheetData>
    <row r="1" spans="1:14" ht="35" x14ac:dyDescent="0.25">
      <c r="A1" s="352" t="s">
        <v>376</v>
      </c>
      <c r="B1" s="352"/>
      <c r="C1" s="352"/>
      <c r="D1" s="352"/>
      <c r="E1" s="352"/>
      <c r="F1" s="352"/>
      <c r="G1" s="352"/>
      <c r="H1" s="352"/>
      <c r="I1" s="352"/>
      <c r="J1" s="352"/>
      <c r="K1" s="352"/>
      <c r="L1" s="352"/>
      <c r="M1" s="352"/>
      <c r="N1" s="352"/>
    </row>
    <row r="3" spans="1:14" ht="18" x14ac:dyDescent="0.4">
      <c r="B3" s="353" t="s">
        <v>165</v>
      </c>
      <c r="C3" s="353"/>
      <c r="D3" s="353"/>
      <c r="F3" s="353" t="s">
        <v>166</v>
      </c>
      <c r="G3" s="353"/>
      <c r="I3" s="353" t="s">
        <v>167</v>
      </c>
      <c r="J3" s="353"/>
      <c r="K3" s="353"/>
      <c r="M3" s="353" t="s">
        <v>168</v>
      </c>
      <c r="N3" s="353"/>
    </row>
    <row r="4" spans="1:14" x14ac:dyDescent="0.3">
      <c r="B4" s="23" t="s">
        <v>144</v>
      </c>
      <c r="C4" s="33" t="s">
        <v>146</v>
      </c>
      <c r="D4" s="23" t="s">
        <v>171</v>
      </c>
      <c r="F4" s="23" t="s">
        <v>144</v>
      </c>
      <c r="G4" s="23" t="s">
        <v>171</v>
      </c>
      <c r="I4" s="23" t="s">
        <v>144</v>
      </c>
      <c r="J4" s="33" t="s">
        <v>146</v>
      </c>
      <c r="K4" s="23" t="s">
        <v>171</v>
      </c>
      <c r="M4" s="23" t="s">
        <v>144</v>
      </c>
      <c r="N4" s="23" t="s">
        <v>171</v>
      </c>
    </row>
    <row r="5" spans="1:14" x14ac:dyDescent="0.3">
      <c r="B5" s="26" t="s">
        <v>377</v>
      </c>
      <c r="C5" s="32" t="s">
        <v>378</v>
      </c>
      <c r="D5" s="40">
        <v>0.05</v>
      </c>
      <c r="F5" s="30"/>
      <c r="G5" s="31"/>
      <c r="I5" s="26" t="s">
        <v>377</v>
      </c>
      <c r="J5" s="32" t="s">
        <v>378</v>
      </c>
      <c r="K5" s="40">
        <v>0.05</v>
      </c>
      <c r="M5" s="30"/>
      <c r="N5" s="31"/>
    </row>
    <row r="6" spans="1:14" x14ac:dyDescent="0.3">
      <c r="B6" s="26" t="s">
        <v>379</v>
      </c>
      <c r="C6" s="32" t="s">
        <v>380</v>
      </c>
      <c r="D6" s="40">
        <v>0.05</v>
      </c>
      <c r="F6" s="30"/>
      <c r="G6" s="31"/>
      <c r="I6" s="26" t="s">
        <v>379</v>
      </c>
      <c r="J6" s="32" t="s">
        <v>380</v>
      </c>
      <c r="K6" s="40">
        <v>0.05</v>
      </c>
      <c r="M6" s="30"/>
      <c r="N6" s="31"/>
    </row>
    <row r="7" spans="1:14" x14ac:dyDescent="0.3">
      <c r="B7" s="26" t="s">
        <v>381</v>
      </c>
      <c r="C7" s="32" t="s">
        <v>382</v>
      </c>
      <c r="D7" s="40">
        <v>0.1</v>
      </c>
      <c r="F7" s="30"/>
      <c r="G7" s="31"/>
      <c r="I7" s="26" t="s">
        <v>381</v>
      </c>
      <c r="J7" s="32" t="s">
        <v>382</v>
      </c>
      <c r="K7" s="40">
        <v>0.1</v>
      </c>
      <c r="M7" s="30"/>
      <c r="N7" s="31"/>
    </row>
    <row r="8" spans="1:14" x14ac:dyDescent="0.3">
      <c r="B8" s="26" t="s">
        <v>383</v>
      </c>
      <c r="C8" s="32" t="s">
        <v>384</v>
      </c>
      <c r="D8" s="40">
        <v>0.2</v>
      </c>
      <c r="F8" s="30"/>
      <c r="G8" s="31"/>
      <c r="I8" s="26" t="s">
        <v>383</v>
      </c>
      <c r="J8" s="32" t="s">
        <v>384</v>
      </c>
      <c r="K8" s="40">
        <v>0.2</v>
      </c>
      <c r="M8" s="30"/>
      <c r="N8" s="31"/>
    </row>
    <row r="9" spans="1:14" x14ac:dyDescent="0.3">
      <c r="B9" s="26" t="s">
        <v>385</v>
      </c>
      <c r="C9" s="32" t="s">
        <v>386</v>
      </c>
      <c r="D9" s="40">
        <v>0.4</v>
      </c>
      <c r="F9" s="30"/>
      <c r="G9" s="31"/>
      <c r="I9" s="26" t="s">
        <v>385</v>
      </c>
      <c r="J9" s="32" t="s">
        <v>386</v>
      </c>
      <c r="K9" s="40">
        <v>0.4</v>
      </c>
      <c r="M9" s="30"/>
      <c r="N9" s="31"/>
    </row>
    <row r="10" spans="1:14" x14ac:dyDescent="0.3">
      <c r="B10" s="26"/>
      <c r="C10" s="32"/>
      <c r="D10" s="40"/>
      <c r="F10" s="30"/>
      <c r="G10" s="31"/>
      <c r="I10" s="26" t="s">
        <v>387</v>
      </c>
      <c r="J10" s="32" t="s">
        <v>388</v>
      </c>
      <c r="K10" s="40">
        <v>0.2</v>
      </c>
      <c r="M10" s="30"/>
      <c r="N10" s="31"/>
    </row>
    <row r="11" spans="1:14" x14ac:dyDescent="0.3">
      <c r="B11" s="26"/>
      <c r="C11" s="32"/>
      <c r="D11" s="40"/>
      <c r="F11" s="30"/>
      <c r="G11" s="31"/>
      <c r="I11" s="26"/>
      <c r="J11" s="32"/>
      <c r="K11" s="40"/>
      <c r="M11" s="30"/>
      <c r="N11" s="31"/>
    </row>
    <row r="12" spans="1:14" x14ac:dyDescent="0.3">
      <c r="B12" s="26"/>
      <c r="C12" s="32"/>
      <c r="D12" s="40"/>
      <c r="F12" s="30"/>
      <c r="G12" s="31"/>
      <c r="I12" s="26"/>
      <c r="J12" s="32"/>
      <c r="K12" s="40"/>
      <c r="M12" s="30"/>
      <c r="N12" s="31"/>
    </row>
    <row r="13" spans="1:14" x14ac:dyDescent="0.3">
      <c r="B13" s="26"/>
      <c r="C13" s="32"/>
      <c r="D13" s="40"/>
      <c r="F13" s="30"/>
      <c r="G13" s="31"/>
      <c r="I13" s="26"/>
      <c r="J13" s="32"/>
      <c r="K13" s="40"/>
      <c r="M13" s="30"/>
      <c r="N13" s="31"/>
    </row>
    <row r="14" spans="1:14" x14ac:dyDescent="0.3">
      <c r="B14" s="26"/>
      <c r="C14" s="32"/>
      <c r="D14" s="40"/>
      <c r="F14" s="30"/>
      <c r="G14" s="31"/>
      <c r="I14" s="26"/>
      <c r="J14" s="32"/>
      <c r="K14" s="40"/>
      <c r="M14" s="30"/>
      <c r="N14" s="31"/>
    </row>
    <row r="15" spans="1:14" x14ac:dyDescent="0.3">
      <c r="B15" s="26"/>
      <c r="C15" s="32"/>
      <c r="D15" s="40"/>
      <c r="F15" s="30"/>
      <c r="G15" s="31"/>
      <c r="I15" s="26"/>
      <c r="J15" s="32"/>
      <c r="K15" s="40"/>
      <c r="M15" s="30"/>
      <c r="N15" s="31"/>
    </row>
    <row r="16" spans="1:14" x14ac:dyDescent="0.3">
      <c r="B16" s="26"/>
      <c r="C16" s="32"/>
      <c r="D16" s="40"/>
      <c r="F16" s="30"/>
      <c r="G16" s="31"/>
      <c r="I16" s="26"/>
      <c r="J16" s="32"/>
      <c r="K16" s="40"/>
      <c r="M16" s="30"/>
      <c r="N16" s="31"/>
    </row>
    <row r="17" spans="2:14" x14ac:dyDescent="0.3">
      <c r="B17" s="26"/>
      <c r="C17" s="32"/>
      <c r="D17" s="40"/>
      <c r="F17" s="30"/>
      <c r="G17" s="31"/>
      <c r="I17" s="26"/>
      <c r="J17" s="32"/>
      <c r="K17" s="40"/>
      <c r="M17" s="30"/>
      <c r="N17" s="31"/>
    </row>
    <row r="18" spans="2:14" x14ac:dyDescent="0.3">
      <c r="B18" s="26"/>
      <c r="C18" s="32"/>
      <c r="D18" s="40"/>
      <c r="F18" s="30"/>
      <c r="G18" s="31"/>
      <c r="I18" s="26"/>
      <c r="J18" s="32"/>
      <c r="K18" s="40"/>
      <c r="M18" s="30"/>
      <c r="N18" s="31"/>
    </row>
    <row r="19" spans="2:14" x14ac:dyDescent="0.3">
      <c r="B19" s="26"/>
      <c r="C19" s="32"/>
      <c r="D19" s="40"/>
      <c r="F19" s="30"/>
      <c r="G19" s="31"/>
      <c r="I19" s="26"/>
      <c r="J19" s="32"/>
      <c r="K19" s="40"/>
      <c r="M19" s="30"/>
      <c r="N19" s="31"/>
    </row>
    <row r="20" spans="2:14" x14ac:dyDescent="0.3">
      <c r="B20" s="26"/>
      <c r="C20" s="32"/>
      <c r="D20" s="40"/>
      <c r="F20" s="30"/>
      <c r="G20" s="31"/>
      <c r="I20" s="26"/>
      <c r="J20" s="32"/>
      <c r="K20" s="40"/>
      <c r="M20" s="30"/>
      <c r="N20" s="31"/>
    </row>
    <row r="21" spans="2:14" x14ac:dyDescent="0.3">
      <c r="B21" s="26"/>
      <c r="C21" s="32"/>
      <c r="D21" s="40"/>
      <c r="F21" s="30"/>
      <c r="G21" s="31"/>
      <c r="I21" s="26"/>
      <c r="J21" s="32"/>
      <c r="K21" s="40"/>
      <c r="M21" s="30"/>
      <c r="N21" s="31"/>
    </row>
    <row r="22" spans="2:14" x14ac:dyDescent="0.3">
      <c r="B22" s="26"/>
      <c r="C22" s="32"/>
      <c r="D22" s="40"/>
      <c r="F22" s="30"/>
      <c r="G22" s="31"/>
      <c r="I22" s="26"/>
      <c r="J22" s="32"/>
      <c r="K22" s="40"/>
      <c r="M22" s="30"/>
      <c r="N22" s="31"/>
    </row>
    <row r="23" spans="2:14" x14ac:dyDescent="0.3">
      <c r="B23" s="26"/>
      <c r="C23" s="32"/>
      <c r="D23" s="40"/>
      <c r="F23" s="30"/>
      <c r="G23" s="31"/>
      <c r="I23" s="26"/>
      <c r="J23" s="32"/>
      <c r="K23" s="40"/>
      <c r="M23" s="30"/>
      <c r="N23" s="31"/>
    </row>
    <row r="24" spans="2:14" x14ac:dyDescent="0.3">
      <c r="B24" s="26"/>
      <c r="C24" s="32"/>
      <c r="D24" s="40"/>
      <c r="F24" s="30"/>
      <c r="G24" s="31"/>
      <c r="I24" s="26"/>
      <c r="J24" s="32"/>
      <c r="K24" s="40"/>
      <c r="M24" s="30"/>
      <c r="N24" s="31"/>
    </row>
    <row r="25" spans="2:14" x14ac:dyDescent="0.3">
      <c r="B25" s="26"/>
      <c r="C25" s="32"/>
      <c r="D25" s="40"/>
      <c r="F25" s="30"/>
      <c r="G25" s="31"/>
      <c r="I25" s="26"/>
      <c r="J25" s="32"/>
      <c r="K25" s="40"/>
      <c r="M25" s="30"/>
      <c r="N25" s="31"/>
    </row>
    <row r="26" spans="2:14" x14ac:dyDescent="0.3">
      <c r="B26" s="26"/>
      <c r="C26" s="32"/>
      <c r="D26" s="40"/>
      <c r="F26" s="30"/>
      <c r="G26" s="31"/>
      <c r="I26" s="26"/>
      <c r="J26" s="32"/>
      <c r="K26" s="40"/>
      <c r="M26" s="30"/>
      <c r="N26" s="31"/>
    </row>
    <row r="27" spans="2:14" x14ac:dyDescent="0.3">
      <c r="B27" s="26"/>
      <c r="C27" s="32"/>
      <c r="D27" s="40"/>
      <c r="F27" s="30"/>
      <c r="G27" s="31"/>
      <c r="I27" s="26"/>
      <c r="J27" s="32"/>
      <c r="K27" s="40"/>
      <c r="M27" s="30"/>
      <c r="N27" s="31"/>
    </row>
    <row r="28" spans="2:14" x14ac:dyDescent="0.3">
      <c r="B28" s="26"/>
      <c r="C28" s="32"/>
      <c r="D28" s="40"/>
      <c r="F28" s="30"/>
      <c r="G28" s="31"/>
      <c r="I28" s="26"/>
      <c r="J28" s="32"/>
      <c r="K28" s="40"/>
      <c r="M28" s="30"/>
      <c r="N28" s="31"/>
    </row>
    <row r="29" spans="2:14" x14ac:dyDescent="0.3">
      <c r="B29" s="26"/>
      <c r="C29" s="32"/>
      <c r="D29" s="40"/>
      <c r="F29" s="30"/>
      <c r="G29" s="31"/>
      <c r="I29" s="26"/>
      <c r="J29" s="32"/>
      <c r="K29" s="40"/>
      <c r="M29" s="30"/>
      <c r="N29" s="31"/>
    </row>
    <row r="30" spans="2:14" x14ac:dyDescent="0.3">
      <c r="B30" s="26"/>
      <c r="C30" s="32"/>
      <c r="D30" s="40"/>
      <c r="F30" s="30"/>
      <c r="G30" s="31"/>
      <c r="I30" s="26"/>
      <c r="J30" s="32"/>
      <c r="K30" s="40"/>
      <c r="M30" s="30"/>
      <c r="N30" s="31"/>
    </row>
    <row r="31" spans="2:14" x14ac:dyDescent="0.3">
      <c r="B31" s="26"/>
      <c r="C31" s="32"/>
      <c r="D31" s="40"/>
      <c r="F31" s="30"/>
      <c r="G31" s="31"/>
      <c r="I31" s="26"/>
      <c r="J31" s="32"/>
      <c r="K31" s="40"/>
      <c r="M31" s="30"/>
      <c r="N31" s="31"/>
    </row>
    <row r="32" spans="2:14" x14ac:dyDescent="0.3">
      <c r="B32" s="26"/>
      <c r="C32" s="32"/>
      <c r="D32" s="40"/>
      <c r="F32" s="30"/>
      <c r="G32" s="31"/>
      <c r="I32" s="26"/>
      <c r="J32" s="32"/>
      <c r="K32" s="40"/>
      <c r="M32" s="30"/>
      <c r="N32" s="31"/>
    </row>
    <row r="33" spans="2:14" x14ac:dyDescent="0.3">
      <c r="B33" s="26"/>
      <c r="C33" s="32"/>
      <c r="D33" s="40"/>
      <c r="F33" s="30"/>
      <c r="G33" s="31"/>
      <c r="I33" s="26"/>
      <c r="J33" s="32"/>
      <c r="K33" s="40"/>
      <c r="M33" s="30"/>
      <c r="N33" s="31"/>
    </row>
    <row r="34" spans="2:14" x14ac:dyDescent="0.3">
      <c r="B34" s="26"/>
      <c r="C34" s="32"/>
      <c r="D34" s="40"/>
      <c r="F34" s="30"/>
      <c r="G34" s="31"/>
      <c r="I34" s="26"/>
      <c r="J34" s="32"/>
      <c r="K34" s="40"/>
      <c r="M34" s="30"/>
      <c r="N34" s="31"/>
    </row>
    <row r="35" spans="2:14" x14ac:dyDescent="0.3">
      <c r="B35" s="26"/>
      <c r="C35" s="32"/>
      <c r="D35" s="40"/>
      <c r="F35" s="30"/>
      <c r="G35" s="31"/>
      <c r="I35" s="26"/>
      <c r="J35" s="32"/>
      <c r="K35" s="40"/>
      <c r="M35" s="30"/>
      <c r="N35" s="31"/>
    </row>
    <row r="36" spans="2:14" x14ac:dyDescent="0.3">
      <c r="B36" s="26"/>
      <c r="C36" s="32"/>
      <c r="D36" s="40"/>
      <c r="F36" s="30"/>
      <c r="G36" s="31"/>
      <c r="I36" s="26"/>
      <c r="J36" s="32"/>
      <c r="K36" s="40"/>
      <c r="M36" s="30"/>
      <c r="N36" s="31"/>
    </row>
    <row r="37" spans="2:14" x14ac:dyDescent="0.3">
      <c r="B37" s="26"/>
      <c r="C37" s="32"/>
      <c r="D37" s="40"/>
      <c r="F37" s="30"/>
      <c r="G37" s="31"/>
      <c r="I37" s="26"/>
      <c r="J37" s="32"/>
      <c r="K37" s="40"/>
      <c r="M37" s="30"/>
      <c r="N37" s="31"/>
    </row>
    <row r="38" spans="2:14" x14ac:dyDescent="0.3">
      <c r="B38" s="26"/>
      <c r="C38" s="32"/>
      <c r="D38" s="40"/>
      <c r="F38" s="31"/>
      <c r="G38" s="31"/>
      <c r="I38" s="26"/>
      <c r="J38" s="32"/>
      <c r="K38" s="40"/>
      <c r="M38" s="31"/>
      <c r="N38" s="31"/>
    </row>
    <row r="39" spans="2:14" x14ac:dyDescent="0.3">
      <c r="B39" s="26"/>
      <c r="C39" s="32"/>
      <c r="D39" s="40"/>
      <c r="F39" s="31"/>
      <c r="G39" s="31"/>
      <c r="I39" s="26"/>
      <c r="J39" s="32"/>
      <c r="K39" s="40"/>
      <c r="M39" s="31"/>
      <c r="N39" s="31"/>
    </row>
    <row r="40" spans="2:14" x14ac:dyDescent="0.3">
      <c r="B40" s="26"/>
      <c r="C40" s="32"/>
      <c r="D40" s="40"/>
      <c r="F40" s="31"/>
      <c r="G40" s="31"/>
      <c r="I40" s="26"/>
      <c r="J40" s="32"/>
      <c r="K40" s="40"/>
      <c r="M40" s="31"/>
      <c r="N40" s="31"/>
    </row>
  </sheetData>
  <sheetProtection algorithmName="SHA-512" hashValue="1IgNnr9NN4YFfLpK9+bQpEf8W6ooizIQyHyJUqLyHU84O710QHd0ZiEpVs75/tF6o5rTgV64qZRWrLA0MDF+jQ==" saltValue="3a9ZbKpfPNAMdnUSTKFBfw==" spinCount="100000" sheet="1" objects="1" scenarios="1"/>
  <mergeCells count="5">
    <mergeCell ref="A1:N1"/>
    <mergeCell ref="B3:D3"/>
    <mergeCell ref="F3:G3"/>
    <mergeCell ref="I3:K3"/>
    <mergeCell ref="M3:N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054D9-34CB-4FEE-A67B-4DCFF6E620AF}">
  <sheetPr>
    <tabColor theme="4" tint="0.79998168889431442"/>
  </sheetPr>
  <dimension ref="A1:T68"/>
  <sheetViews>
    <sheetView workbookViewId="0">
      <selection activeCell="N7" sqref="N7"/>
    </sheetView>
  </sheetViews>
  <sheetFormatPr baseColWidth="10" defaultColWidth="8.58203125" defaultRowHeight="13" x14ac:dyDescent="0.3"/>
  <cols>
    <col min="1" max="1" width="2.58203125" style="29" customWidth="1"/>
    <col min="2" max="2" width="4.6640625" style="29" customWidth="1"/>
    <col min="3" max="3" width="7.08203125" style="29" customWidth="1"/>
    <col min="4" max="4" width="10.08203125" style="34" customWidth="1"/>
    <col min="5" max="5" width="6.58203125" style="41" customWidth="1"/>
    <col min="6" max="6" width="3.58203125" style="29" customWidth="1"/>
    <col min="7" max="7" width="5" style="29" customWidth="1"/>
    <col min="8" max="8" width="6.4140625" style="29" customWidth="1"/>
    <col min="9" max="9" width="19.4140625" style="34" customWidth="1"/>
    <col min="10" max="10" width="6.9140625" style="41" customWidth="1"/>
    <col min="11" max="11" width="3.58203125" style="29" customWidth="1"/>
    <col min="12" max="12" width="5.4140625" style="29" customWidth="1"/>
    <col min="13" max="13" width="6.58203125" style="29" customWidth="1"/>
    <col min="14" max="14" width="20.58203125" style="34" customWidth="1"/>
    <col min="15" max="15" width="5.9140625" style="41" customWidth="1"/>
    <col min="16" max="16" width="3.58203125" style="29" customWidth="1"/>
    <col min="17" max="17" width="5.4140625" style="29" customWidth="1"/>
    <col min="18" max="18" width="7" style="29" customWidth="1"/>
    <col min="19" max="19" width="17.9140625" style="34" customWidth="1"/>
    <col min="20" max="20" width="6.4140625" style="41" customWidth="1"/>
    <col min="21" max="16384" width="8.58203125" style="29"/>
  </cols>
  <sheetData>
    <row r="1" spans="1:20" ht="35" x14ac:dyDescent="0.25">
      <c r="A1" s="352" t="s">
        <v>389</v>
      </c>
      <c r="B1" s="352"/>
      <c r="C1" s="352"/>
      <c r="D1" s="352"/>
      <c r="E1" s="352"/>
      <c r="F1" s="352"/>
      <c r="G1" s="352"/>
      <c r="H1" s="352"/>
      <c r="I1" s="352"/>
      <c r="J1" s="352"/>
      <c r="K1" s="352"/>
      <c r="L1" s="352"/>
      <c r="M1" s="352"/>
      <c r="N1" s="352"/>
      <c r="O1" s="352"/>
      <c r="P1" s="352"/>
      <c r="Q1" s="352"/>
      <c r="R1" s="352"/>
      <c r="S1" s="352"/>
      <c r="T1" s="352"/>
    </row>
    <row r="3" spans="1:20" ht="18" x14ac:dyDescent="0.4">
      <c r="B3" s="353" t="s">
        <v>165</v>
      </c>
      <c r="C3" s="353"/>
      <c r="D3" s="353"/>
      <c r="E3" s="353"/>
      <c r="G3" s="353" t="s">
        <v>166</v>
      </c>
      <c r="H3" s="353"/>
      <c r="I3" s="353"/>
      <c r="J3" s="353"/>
      <c r="L3" s="353" t="s">
        <v>167</v>
      </c>
      <c r="M3" s="353"/>
      <c r="N3" s="353"/>
      <c r="O3" s="353"/>
      <c r="Q3" s="353" t="s">
        <v>168</v>
      </c>
      <c r="R3" s="353"/>
      <c r="S3" s="353"/>
      <c r="T3" s="353"/>
    </row>
    <row r="4" spans="1:20" x14ac:dyDescent="0.3">
      <c r="B4" s="23" t="s">
        <v>390</v>
      </c>
      <c r="C4" s="23" t="s">
        <v>144</v>
      </c>
      <c r="D4" s="33" t="s">
        <v>146</v>
      </c>
      <c r="E4" s="23" t="s">
        <v>171</v>
      </c>
      <c r="G4" s="23" t="s">
        <v>390</v>
      </c>
      <c r="H4" s="23" t="s">
        <v>144</v>
      </c>
      <c r="I4" s="33" t="s">
        <v>146</v>
      </c>
      <c r="J4" s="23" t="s">
        <v>171</v>
      </c>
      <c r="L4" s="23" t="s">
        <v>390</v>
      </c>
      <c r="M4" s="23" t="s">
        <v>144</v>
      </c>
      <c r="N4" s="33" t="s">
        <v>146</v>
      </c>
      <c r="O4" s="23" t="s">
        <v>171</v>
      </c>
      <c r="Q4" s="23" t="s">
        <v>390</v>
      </c>
      <c r="R4" s="23" t="s">
        <v>144</v>
      </c>
      <c r="S4" s="33" t="s">
        <v>146</v>
      </c>
      <c r="T4" s="23" t="s">
        <v>171</v>
      </c>
    </row>
    <row r="5" spans="1:20" x14ac:dyDescent="0.3">
      <c r="B5" s="42">
        <v>1</v>
      </c>
      <c r="C5" s="26" t="s">
        <v>391</v>
      </c>
      <c r="D5" s="32" t="s">
        <v>392</v>
      </c>
      <c r="E5" s="40">
        <v>0.125</v>
      </c>
      <c r="G5" s="42">
        <v>1</v>
      </c>
      <c r="H5" s="26" t="s">
        <v>393</v>
      </c>
      <c r="I5" s="32" t="s">
        <v>394</v>
      </c>
      <c r="J5" s="40">
        <v>0.125</v>
      </c>
      <c r="L5" s="42">
        <v>1</v>
      </c>
      <c r="M5" s="26" t="s">
        <v>391</v>
      </c>
      <c r="N5" s="32" t="s">
        <v>392</v>
      </c>
      <c r="O5" s="40">
        <v>0.125</v>
      </c>
      <c r="Q5" s="42">
        <v>1</v>
      </c>
      <c r="R5" s="26" t="s">
        <v>393</v>
      </c>
      <c r="S5" s="32" t="s">
        <v>394</v>
      </c>
      <c r="T5" s="40">
        <v>0.125</v>
      </c>
    </row>
    <row r="6" spans="1:20" ht="23" x14ac:dyDescent="0.3">
      <c r="B6" s="42">
        <v>2</v>
      </c>
      <c r="C6" s="26" t="s">
        <v>395</v>
      </c>
      <c r="D6" s="32" t="s">
        <v>396</v>
      </c>
      <c r="E6" s="40">
        <v>0.2</v>
      </c>
      <c r="G6" s="42">
        <v>2</v>
      </c>
      <c r="H6" s="26" t="s">
        <v>397</v>
      </c>
      <c r="I6" s="32" t="s">
        <v>398</v>
      </c>
      <c r="J6" s="40">
        <v>0.3</v>
      </c>
      <c r="L6" s="42">
        <v>2</v>
      </c>
      <c r="M6" s="26" t="s">
        <v>395</v>
      </c>
      <c r="N6" s="32" t="s">
        <v>396</v>
      </c>
      <c r="O6" s="40">
        <v>0.2</v>
      </c>
      <c r="Q6" s="42">
        <v>2</v>
      </c>
      <c r="R6" s="26" t="s">
        <v>397</v>
      </c>
      <c r="S6" s="32" t="s">
        <v>398</v>
      </c>
      <c r="T6" s="40">
        <v>0.3</v>
      </c>
    </row>
    <row r="7" spans="1:20" ht="23" x14ac:dyDescent="0.3">
      <c r="B7" s="42">
        <v>3</v>
      </c>
      <c r="C7" s="26" t="s">
        <v>399</v>
      </c>
      <c r="D7" s="32" t="s">
        <v>400</v>
      </c>
      <c r="E7" s="40">
        <v>0.05</v>
      </c>
      <c r="G7" s="42">
        <v>3</v>
      </c>
      <c r="H7" s="26" t="s">
        <v>401</v>
      </c>
      <c r="I7" s="32" t="s">
        <v>402</v>
      </c>
      <c r="J7" s="40">
        <v>0.4</v>
      </c>
      <c r="L7" s="42">
        <v>3</v>
      </c>
      <c r="M7" s="26" t="s">
        <v>399</v>
      </c>
      <c r="N7" s="32" t="s">
        <v>400</v>
      </c>
      <c r="O7" s="40">
        <v>0.05</v>
      </c>
      <c r="Q7" s="42">
        <v>3</v>
      </c>
      <c r="R7" s="26" t="s">
        <v>401</v>
      </c>
      <c r="S7" s="32" t="s">
        <v>402</v>
      </c>
      <c r="T7" s="40">
        <v>0.4</v>
      </c>
    </row>
    <row r="8" spans="1:20" x14ac:dyDescent="0.3">
      <c r="B8" s="42">
        <v>4</v>
      </c>
      <c r="C8" s="26" t="s">
        <v>403</v>
      </c>
      <c r="D8" s="32" t="s">
        <v>404</v>
      </c>
      <c r="E8" s="40">
        <v>0.1</v>
      </c>
      <c r="G8" s="42">
        <v>4</v>
      </c>
      <c r="H8" s="26" t="s">
        <v>405</v>
      </c>
      <c r="I8" s="32" t="s">
        <v>406</v>
      </c>
      <c r="J8" s="40">
        <v>0.15</v>
      </c>
      <c r="L8" s="42">
        <v>4</v>
      </c>
      <c r="M8" s="26" t="s">
        <v>403</v>
      </c>
      <c r="N8" s="32" t="s">
        <v>404</v>
      </c>
      <c r="O8" s="40">
        <v>0.1</v>
      </c>
      <c r="Q8" s="42">
        <v>4</v>
      </c>
      <c r="R8" s="26" t="s">
        <v>405</v>
      </c>
      <c r="S8" s="32" t="s">
        <v>406</v>
      </c>
      <c r="T8" s="40">
        <v>0.15</v>
      </c>
    </row>
    <row r="9" spans="1:20" ht="23" x14ac:dyDescent="0.3">
      <c r="B9" s="42">
        <v>5</v>
      </c>
      <c r="C9" s="26" t="s">
        <v>407</v>
      </c>
      <c r="D9" s="32" t="s">
        <v>408</v>
      </c>
      <c r="E9" s="40">
        <v>0.25</v>
      </c>
      <c r="G9" s="42">
        <v>5</v>
      </c>
      <c r="H9" s="26" t="s">
        <v>409</v>
      </c>
      <c r="I9" s="32" t="s">
        <v>410</v>
      </c>
      <c r="J9" s="40">
        <v>0.32500000000000001</v>
      </c>
      <c r="L9" s="42">
        <v>5</v>
      </c>
      <c r="M9" s="26" t="s">
        <v>407</v>
      </c>
      <c r="N9" s="32" t="s">
        <v>408</v>
      </c>
      <c r="O9" s="40">
        <v>0.25</v>
      </c>
      <c r="Q9" s="42">
        <v>5</v>
      </c>
      <c r="R9" s="26" t="s">
        <v>409</v>
      </c>
      <c r="S9" s="32" t="s">
        <v>410</v>
      </c>
      <c r="T9" s="40">
        <v>0.32500000000000001</v>
      </c>
    </row>
    <row r="10" spans="1:20" ht="23" x14ac:dyDescent="0.3">
      <c r="B10" s="42">
        <v>6</v>
      </c>
      <c r="C10" s="26" t="s">
        <v>411</v>
      </c>
      <c r="D10" s="32" t="s">
        <v>412</v>
      </c>
      <c r="E10" s="40">
        <v>0.17499999999999999</v>
      </c>
      <c r="G10" s="42">
        <v>6</v>
      </c>
      <c r="H10" s="26" t="s">
        <v>413</v>
      </c>
      <c r="I10" s="32" t="s">
        <v>414</v>
      </c>
      <c r="J10" s="40">
        <v>0.42499999999999999</v>
      </c>
      <c r="L10" s="42">
        <v>6</v>
      </c>
      <c r="M10" s="26" t="s">
        <v>411</v>
      </c>
      <c r="N10" s="32" t="s">
        <v>412</v>
      </c>
      <c r="O10" s="40">
        <v>0.17499999999999999</v>
      </c>
      <c r="Q10" s="42">
        <v>6</v>
      </c>
      <c r="R10" s="26" t="s">
        <v>413</v>
      </c>
      <c r="S10" s="32" t="s">
        <v>414</v>
      </c>
      <c r="T10" s="40">
        <v>0.42499999999999999</v>
      </c>
    </row>
    <row r="11" spans="1:20" ht="23" x14ac:dyDescent="0.3">
      <c r="B11" s="42">
        <v>7</v>
      </c>
      <c r="C11" s="26" t="s">
        <v>415</v>
      </c>
      <c r="D11" s="32" t="s">
        <v>416</v>
      </c>
      <c r="E11" s="40">
        <v>0.3</v>
      </c>
      <c r="G11" s="42">
        <v>7</v>
      </c>
      <c r="H11" s="26" t="s">
        <v>417</v>
      </c>
      <c r="I11" s="32" t="s">
        <v>418</v>
      </c>
      <c r="J11" s="40">
        <v>0.5</v>
      </c>
      <c r="L11" s="42">
        <v>7</v>
      </c>
      <c r="M11" s="26" t="s">
        <v>415</v>
      </c>
      <c r="N11" s="32" t="s">
        <v>416</v>
      </c>
      <c r="O11" s="40">
        <v>0.3</v>
      </c>
      <c r="Q11" s="42">
        <v>7</v>
      </c>
      <c r="R11" s="26" t="s">
        <v>417</v>
      </c>
      <c r="S11" s="32" t="s">
        <v>418</v>
      </c>
      <c r="T11" s="40">
        <v>0.5</v>
      </c>
    </row>
    <row r="12" spans="1:20" x14ac:dyDescent="0.3">
      <c r="B12" s="42"/>
      <c r="C12" s="26"/>
      <c r="D12" s="32"/>
      <c r="E12" s="40"/>
      <c r="G12" s="42">
        <v>8</v>
      </c>
      <c r="H12" s="26" t="s">
        <v>419</v>
      </c>
      <c r="I12" s="32" t="s">
        <v>420</v>
      </c>
      <c r="J12" s="40">
        <v>0.05</v>
      </c>
      <c r="L12" s="42">
        <v>8</v>
      </c>
      <c r="M12" s="26" t="s">
        <v>393</v>
      </c>
      <c r="N12" s="32" t="s">
        <v>394</v>
      </c>
      <c r="O12" s="40">
        <v>0.125</v>
      </c>
      <c r="Q12" s="42">
        <v>8</v>
      </c>
      <c r="R12" s="26" t="s">
        <v>419</v>
      </c>
      <c r="S12" s="32" t="s">
        <v>420</v>
      </c>
      <c r="T12" s="40">
        <v>0.05</v>
      </c>
    </row>
    <row r="13" spans="1:20" ht="23" x14ac:dyDescent="0.3">
      <c r="B13" s="42"/>
      <c r="C13" s="26"/>
      <c r="D13" s="32"/>
      <c r="E13" s="40"/>
      <c r="G13" s="42">
        <v>9</v>
      </c>
      <c r="H13" s="26" t="s">
        <v>421</v>
      </c>
      <c r="I13" s="32" t="s">
        <v>422</v>
      </c>
      <c r="J13" s="40">
        <v>7.4999999999999997E-2</v>
      </c>
      <c r="L13" s="42">
        <v>9</v>
      </c>
      <c r="M13" s="26" t="s">
        <v>397</v>
      </c>
      <c r="N13" s="32" t="s">
        <v>398</v>
      </c>
      <c r="O13" s="40">
        <v>0.3</v>
      </c>
      <c r="Q13" s="42">
        <v>9</v>
      </c>
      <c r="R13" s="26" t="s">
        <v>421</v>
      </c>
      <c r="S13" s="32" t="s">
        <v>422</v>
      </c>
      <c r="T13" s="40">
        <v>7.4999999999999997E-2</v>
      </c>
    </row>
    <row r="14" spans="1:20" ht="23" x14ac:dyDescent="0.3">
      <c r="B14" s="42"/>
      <c r="C14" s="26"/>
      <c r="D14" s="32"/>
      <c r="E14" s="40"/>
      <c r="G14" s="42">
        <v>10</v>
      </c>
      <c r="H14" s="26" t="s">
        <v>423</v>
      </c>
      <c r="I14" s="39" t="s">
        <v>424</v>
      </c>
      <c r="J14" s="40">
        <v>0.1</v>
      </c>
      <c r="L14" s="42">
        <v>10</v>
      </c>
      <c r="M14" s="26" t="s">
        <v>401</v>
      </c>
      <c r="N14" s="32" t="s">
        <v>402</v>
      </c>
      <c r="O14" s="40">
        <v>0.4</v>
      </c>
      <c r="Q14" s="42">
        <v>10</v>
      </c>
      <c r="R14" s="26" t="s">
        <v>423</v>
      </c>
      <c r="S14" s="39" t="s">
        <v>424</v>
      </c>
      <c r="T14" s="40">
        <v>0.1</v>
      </c>
    </row>
    <row r="15" spans="1:20" x14ac:dyDescent="0.3">
      <c r="B15" s="42"/>
      <c r="C15" s="26"/>
      <c r="D15" s="32"/>
      <c r="E15" s="40"/>
      <c r="G15" s="42">
        <v>11</v>
      </c>
      <c r="H15" s="26" t="s">
        <v>425</v>
      </c>
      <c r="I15" s="39" t="s">
        <v>426</v>
      </c>
      <c r="J15" s="40">
        <v>2.5000000000000001E-2</v>
      </c>
      <c r="L15" s="42">
        <v>11</v>
      </c>
      <c r="M15" s="26" t="s">
        <v>405</v>
      </c>
      <c r="N15" s="32" t="s">
        <v>406</v>
      </c>
      <c r="O15" s="40">
        <v>0.15</v>
      </c>
      <c r="Q15" s="42">
        <v>11</v>
      </c>
      <c r="R15" s="26" t="s">
        <v>425</v>
      </c>
      <c r="S15" s="39" t="s">
        <v>426</v>
      </c>
      <c r="T15" s="40">
        <v>2.5000000000000001E-2</v>
      </c>
    </row>
    <row r="16" spans="1:20" x14ac:dyDescent="0.3">
      <c r="B16" s="42"/>
      <c r="C16" s="26"/>
      <c r="D16" s="32"/>
      <c r="E16" s="40"/>
      <c r="G16" s="42">
        <v>12</v>
      </c>
      <c r="H16" s="26" t="s">
        <v>427</v>
      </c>
      <c r="I16" s="32" t="s">
        <v>428</v>
      </c>
      <c r="J16" s="40">
        <v>0.17499999999999999</v>
      </c>
      <c r="L16" s="42">
        <v>12</v>
      </c>
      <c r="M16" s="26" t="s">
        <v>409</v>
      </c>
      <c r="N16" s="32" t="s">
        <v>410</v>
      </c>
      <c r="O16" s="40">
        <v>0.32500000000000001</v>
      </c>
      <c r="Q16" s="42">
        <v>12</v>
      </c>
      <c r="R16" s="26" t="s">
        <v>427</v>
      </c>
      <c r="S16" s="32" t="s">
        <v>428</v>
      </c>
      <c r="T16" s="40">
        <v>0.17499999999999999</v>
      </c>
    </row>
    <row r="17" spans="2:20" ht="23" x14ac:dyDescent="0.3">
      <c r="B17" s="42"/>
      <c r="C17" s="26"/>
      <c r="D17" s="32"/>
      <c r="E17" s="40"/>
      <c r="G17" s="42">
        <v>13</v>
      </c>
      <c r="H17" s="26" t="s">
        <v>429</v>
      </c>
      <c r="I17" s="32" t="s">
        <v>430</v>
      </c>
      <c r="J17" s="40">
        <v>0.45</v>
      </c>
      <c r="L17" s="42">
        <v>13</v>
      </c>
      <c r="M17" s="26" t="s">
        <v>413</v>
      </c>
      <c r="N17" s="32" t="s">
        <v>414</v>
      </c>
      <c r="O17" s="40">
        <v>0.42499999999999999</v>
      </c>
      <c r="Q17" s="42">
        <v>13</v>
      </c>
      <c r="R17" s="26" t="s">
        <v>429</v>
      </c>
      <c r="S17" s="32" t="s">
        <v>430</v>
      </c>
      <c r="T17" s="40">
        <v>0.45</v>
      </c>
    </row>
    <row r="18" spans="2:20" ht="23" x14ac:dyDescent="0.3">
      <c r="B18" s="42"/>
      <c r="C18" s="26"/>
      <c r="D18" s="32"/>
      <c r="E18" s="40"/>
      <c r="G18" s="42">
        <v>14</v>
      </c>
      <c r="H18" s="26" t="s">
        <v>431</v>
      </c>
      <c r="I18" s="32" t="s">
        <v>432</v>
      </c>
      <c r="J18" s="40">
        <v>0.22500000000000001</v>
      </c>
      <c r="L18" s="42">
        <v>14</v>
      </c>
      <c r="M18" s="26" t="s">
        <v>417</v>
      </c>
      <c r="N18" s="32" t="s">
        <v>418</v>
      </c>
      <c r="O18" s="40">
        <v>0.5</v>
      </c>
      <c r="Q18" s="42">
        <v>14</v>
      </c>
      <c r="R18" s="26" t="s">
        <v>431</v>
      </c>
      <c r="S18" s="32" t="s">
        <v>432</v>
      </c>
      <c r="T18" s="40">
        <v>0.22500000000000001</v>
      </c>
    </row>
    <row r="19" spans="2:20" ht="23" x14ac:dyDescent="0.3">
      <c r="B19" s="42"/>
      <c r="C19" s="26"/>
      <c r="D19" s="32"/>
      <c r="E19" s="40"/>
      <c r="G19" s="42">
        <v>15</v>
      </c>
      <c r="H19" s="26" t="s">
        <v>433</v>
      </c>
      <c r="I19" s="32" t="s">
        <v>434</v>
      </c>
      <c r="J19" s="40">
        <v>0.375</v>
      </c>
      <c r="L19" s="42">
        <v>15</v>
      </c>
      <c r="M19" s="26" t="s">
        <v>419</v>
      </c>
      <c r="N19" s="32" t="s">
        <v>420</v>
      </c>
      <c r="O19" s="40">
        <v>0.05</v>
      </c>
      <c r="Q19" s="42">
        <v>15</v>
      </c>
      <c r="R19" s="26" t="s">
        <v>433</v>
      </c>
      <c r="S19" s="32" t="s">
        <v>434</v>
      </c>
      <c r="T19" s="40">
        <v>0.375</v>
      </c>
    </row>
    <row r="20" spans="2:20" x14ac:dyDescent="0.3">
      <c r="B20" s="42"/>
      <c r="C20" s="26"/>
      <c r="D20" s="32"/>
      <c r="E20" s="40"/>
      <c r="G20" s="42">
        <v>16</v>
      </c>
      <c r="H20" s="26" t="s">
        <v>435</v>
      </c>
      <c r="I20" s="32" t="s">
        <v>436</v>
      </c>
      <c r="J20" s="40">
        <v>0.15</v>
      </c>
      <c r="L20" s="42">
        <v>16</v>
      </c>
      <c r="M20" s="26" t="s">
        <v>421</v>
      </c>
      <c r="N20" s="32" t="s">
        <v>422</v>
      </c>
      <c r="O20" s="40">
        <v>7.4999999999999997E-2</v>
      </c>
      <c r="Q20" s="42">
        <v>16</v>
      </c>
      <c r="R20" s="26" t="s">
        <v>435</v>
      </c>
      <c r="S20" s="32" t="s">
        <v>436</v>
      </c>
      <c r="T20" s="40">
        <v>0.15</v>
      </c>
    </row>
    <row r="21" spans="2:20" x14ac:dyDescent="0.3">
      <c r="B21" s="42"/>
      <c r="C21" s="26"/>
      <c r="D21" s="32"/>
      <c r="E21" s="40"/>
      <c r="G21" s="42">
        <v>17</v>
      </c>
      <c r="H21" s="26" t="s">
        <v>437</v>
      </c>
      <c r="I21" s="32" t="s">
        <v>408</v>
      </c>
      <c r="J21" s="40">
        <v>0.28000000000000003</v>
      </c>
      <c r="L21" s="42">
        <v>17</v>
      </c>
      <c r="M21" s="26" t="s">
        <v>423</v>
      </c>
      <c r="N21" s="39" t="s">
        <v>424</v>
      </c>
      <c r="O21" s="40">
        <v>0.1</v>
      </c>
      <c r="Q21" s="42">
        <v>17</v>
      </c>
      <c r="R21" s="26" t="s">
        <v>437</v>
      </c>
      <c r="S21" s="32" t="s">
        <v>408</v>
      </c>
      <c r="T21" s="40">
        <v>0.28000000000000003</v>
      </c>
    </row>
    <row r="22" spans="2:20" x14ac:dyDescent="0.3">
      <c r="B22" s="42"/>
      <c r="C22" s="26"/>
      <c r="D22" s="32"/>
      <c r="E22" s="40"/>
      <c r="G22" s="42">
        <v>18</v>
      </c>
      <c r="H22" s="26" t="s">
        <v>438</v>
      </c>
      <c r="I22" s="32" t="s">
        <v>439</v>
      </c>
      <c r="J22" s="40">
        <v>0.27500000000000002</v>
      </c>
      <c r="L22" s="42">
        <v>18</v>
      </c>
      <c r="M22" s="26" t="s">
        <v>425</v>
      </c>
      <c r="N22" s="39" t="s">
        <v>426</v>
      </c>
      <c r="O22" s="40">
        <v>2.5000000000000001E-2</v>
      </c>
      <c r="Q22" s="42">
        <v>18</v>
      </c>
      <c r="R22" s="26" t="s">
        <v>438</v>
      </c>
      <c r="S22" s="32" t="s">
        <v>439</v>
      </c>
      <c r="T22" s="40">
        <v>0.27500000000000002</v>
      </c>
    </row>
    <row r="23" spans="2:20" ht="23" x14ac:dyDescent="0.3">
      <c r="B23" s="42"/>
      <c r="C23" s="26"/>
      <c r="D23" s="32"/>
      <c r="E23" s="40"/>
      <c r="G23" s="42">
        <v>19</v>
      </c>
      <c r="H23" s="26" t="s">
        <v>440</v>
      </c>
      <c r="I23" s="32" t="s">
        <v>441</v>
      </c>
      <c r="J23" s="40">
        <v>0.6</v>
      </c>
      <c r="L23" s="42">
        <v>19</v>
      </c>
      <c r="M23" s="26" t="s">
        <v>427</v>
      </c>
      <c r="N23" s="32" t="s">
        <v>428</v>
      </c>
      <c r="O23" s="40">
        <v>0.17499999999999999</v>
      </c>
      <c r="Q23" s="42">
        <v>19</v>
      </c>
      <c r="R23" s="26" t="s">
        <v>440</v>
      </c>
      <c r="S23" s="32" t="s">
        <v>441</v>
      </c>
      <c r="T23" s="40">
        <v>0.6</v>
      </c>
    </row>
    <row r="24" spans="2:20" ht="23" x14ac:dyDescent="0.3">
      <c r="B24" s="42"/>
      <c r="C24" s="26"/>
      <c r="D24" s="32"/>
      <c r="E24" s="40"/>
      <c r="G24" s="42">
        <v>20</v>
      </c>
      <c r="H24" s="26" t="s">
        <v>442</v>
      </c>
      <c r="I24" s="32" t="s">
        <v>443</v>
      </c>
      <c r="J24" s="40">
        <v>0.15</v>
      </c>
      <c r="L24" s="42">
        <v>20</v>
      </c>
      <c r="M24" s="26" t="s">
        <v>429</v>
      </c>
      <c r="N24" s="32" t="s">
        <v>430</v>
      </c>
      <c r="O24" s="40">
        <v>0.45</v>
      </c>
      <c r="Q24" s="42">
        <v>20</v>
      </c>
      <c r="R24" s="26" t="s">
        <v>442</v>
      </c>
      <c r="S24" s="32" t="s">
        <v>443</v>
      </c>
      <c r="T24" s="40">
        <v>0.15</v>
      </c>
    </row>
    <row r="25" spans="2:20" x14ac:dyDescent="0.3">
      <c r="B25" s="42"/>
      <c r="C25" s="26"/>
      <c r="D25" s="32"/>
      <c r="E25" s="40"/>
      <c r="G25" s="42">
        <v>21</v>
      </c>
      <c r="H25" s="26" t="s">
        <v>444</v>
      </c>
      <c r="I25" s="32" t="s">
        <v>186</v>
      </c>
      <c r="J25" s="40">
        <v>0.2</v>
      </c>
      <c r="L25" s="42">
        <v>21</v>
      </c>
      <c r="M25" s="26" t="s">
        <v>431</v>
      </c>
      <c r="N25" s="32" t="s">
        <v>432</v>
      </c>
      <c r="O25" s="40">
        <v>0.22500000000000001</v>
      </c>
      <c r="Q25" s="42">
        <v>21</v>
      </c>
      <c r="R25" s="26" t="s">
        <v>444</v>
      </c>
      <c r="S25" s="32" t="s">
        <v>186</v>
      </c>
      <c r="T25" s="40">
        <v>0.2</v>
      </c>
    </row>
    <row r="26" spans="2:20" ht="23" x14ac:dyDescent="0.3">
      <c r="B26" s="42"/>
      <c r="C26" s="26"/>
      <c r="D26" s="32"/>
      <c r="E26" s="40"/>
      <c r="G26" s="42">
        <v>22</v>
      </c>
      <c r="H26" s="26" t="s">
        <v>445</v>
      </c>
      <c r="I26" s="39" t="s">
        <v>446</v>
      </c>
      <c r="J26" s="40">
        <v>0.27500000000000002</v>
      </c>
      <c r="L26" s="42">
        <v>22</v>
      </c>
      <c r="M26" s="26" t="s">
        <v>433</v>
      </c>
      <c r="N26" s="32" t="s">
        <v>434</v>
      </c>
      <c r="O26" s="40">
        <v>0.375</v>
      </c>
      <c r="Q26" s="42">
        <v>22</v>
      </c>
      <c r="R26" s="26" t="s">
        <v>445</v>
      </c>
      <c r="S26" s="39" t="s">
        <v>446</v>
      </c>
      <c r="T26" s="40">
        <v>0.27500000000000002</v>
      </c>
    </row>
    <row r="27" spans="2:20" x14ac:dyDescent="0.3">
      <c r="B27" s="42"/>
      <c r="C27" s="26"/>
      <c r="D27" s="32"/>
      <c r="E27" s="40"/>
      <c r="G27" s="42">
        <v>23</v>
      </c>
      <c r="H27" s="26" t="s">
        <v>447</v>
      </c>
      <c r="I27" s="32" t="s">
        <v>448</v>
      </c>
      <c r="J27" s="40">
        <v>0.25</v>
      </c>
      <c r="L27" s="42">
        <v>23</v>
      </c>
      <c r="M27" s="26" t="s">
        <v>435</v>
      </c>
      <c r="N27" s="32" t="s">
        <v>436</v>
      </c>
      <c r="O27" s="40">
        <v>0.15</v>
      </c>
      <c r="Q27" s="42">
        <v>23</v>
      </c>
      <c r="R27" s="26" t="s">
        <v>447</v>
      </c>
      <c r="S27" s="32" t="s">
        <v>448</v>
      </c>
      <c r="T27" s="40">
        <v>0.25</v>
      </c>
    </row>
    <row r="28" spans="2:20" x14ac:dyDescent="0.3">
      <c r="B28" s="42"/>
      <c r="C28" s="26"/>
      <c r="D28" s="32"/>
      <c r="E28" s="40"/>
      <c r="G28" s="42">
        <v>24</v>
      </c>
      <c r="H28" s="26" t="s">
        <v>449</v>
      </c>
      <c r="I28" s="39" t="s">
        <v>450</v>
      </c>
      <c r="J28" s="40">
        <v>0.32500000000000001</v>
      </c>
      <c r="L28" s="42">
        <v>24</v>
      </c>
      <c r="M28" s="26" t="s">
        <v>437</v>
      </c>
      <c r="N28" s="32" t="s">
        <v>408</v>
      </c>
      <c r="O28" s="40">
        <v>0.28000000000000003</v>
      </c>
      <c r="Q28" s="42">
        <v>24</v>
      </c>
      <c r="R28" s="26" t="s">
        <v>449</v>
      </c>
      <c r="S28" s="39" t="s">
        <v>450</v>
      </c>
      <c r="T28" s="40">
        <v>0.32500000000000001</v>
      </c>
    </row>
    <row r="29" spans="2:20" x14ac:dyDescent="0.3">
      <c r="B29" s="42"/>
      <c r="C29" s="26"/>
      <c r="D29" s="32"/>
      <c r="E29" s="40"/>
      <c r="G29" s="42">
        <v>25</v>
      </c>
      <c r="H29" s="26" t="s">
        <v>451</v>
      </c>
      <c r="I29" s="32" t="s">
        <v>452</v>
      </c>
      <c r="J29" s="40">
        <v>0.3</v>
      </c>
      <c r="L29" s="42">
        <v>25</v>
      </c>
      <c r="M29" s="26" t="s">
        <v>438</v>
      </c>
      <c r="N29" s="32" t="s">
        <v>439</v>
      </c>
      <c r="O29" s="40">
        <v>0.27500000000000002</v>
      </c>
      <c r="Q29" s="42">
        <v>25</v>
      </c>
      <c r="R29" s="26" t="s">
        <v>451</v>
      </c>
      <c r="S29" s="32" t="s">
        <v>452</v>
      </c>
      <c r="T29" s="40">
        <v>0.3</v>
      </c>
    </row>
    <row r="30" spans="2:20" ht="23" x14ac:dyDescent="0.3">
      <c r="B30" s="42"/>
      <c r="C30" s="26"/>
      <c r="D30" s="32"/>
      <c r="E30" s="40"/>
      <c r="G30" s="42">
        <v>26</v>
      </c>
      <c r="H30" s="26" t="s">
        <v>453</v>
      </c>
      <c r="I30" s="39" t="s">
        <v>454</v>
      </c>
      <c r="J30" s="40">
        <v>0.35</v>
      </c>
      <c r="L30" s="42">
        <v>26</v>
      </c>
      <c r="M30" s="26" t="s">
        <v>440</v>
      </c>
      <c r="N30" s="32" t="s">
        <v>441</v>
      </c>
      <c r="O30" s="40">
        <v>0.6</v>
      </c>
      <c r="Q30" s="42">
        <v>26</v>
      </c>
      <c r="R30" s="26" t="s">
        <v>453</v>
      </c>
      <c r="S30" s="39" t="s">
        <v>454</v>
      </c>
      <c r="T30" s="40">
        <v>0.35</v>
      </c>
    </row>
    <row r="31" spans="2:20" ht="23" x14ac:dyDescent="0.3">
      <c r="B31" s="42"/>
      <c r="C31" s="26"/>
      <c r="D31" s="32"/>
      <c r="E31" s="40"/>
      <c r="G31" s="42">
        <v>27</v>
      </c>
      <c r="H31" s="26" t="s">
        <v>455</v>
      </c>
      <c r="I31" s="32" t="s">
        <v>456</v>
      </c>
      <c r="J31" s="40">
        <v>0.8</v>
      </c>
      <c r="L31" s="42">
        <v>27</v>
      </c>
      <c r="M31" s="26" t="s">
        <v>442</v>
      </c>
      <c r="N31" s="32" t="s">
        <v>443</v>
      </c>
      <c r="O31" s="40">
        <v>0.15</v>
      </c>
      <c r="Q31" s="42">
        <v>27</v>
      </c>
      <c r="R31" s="26" t="s">
        <v>455</v>
      </c>
      <c r="S31" s="32" t="s">
        <v>456</v>
      </c>
      <c r="T31" s="40">
        <v>0.8</v>
      </c>
    </row>
    <row r="32" spans="2:20" ht="23" x14ac:dyDescent="0.3">
      <c r="B32" s="42"/>
      <c r="C32" s="26"/>
      <c r="D32" s="32"/>
      <c r="E32" s="40"/>
      <c r="G32" s="42">
        <v>28</v>
      </c>
      <c r="H32" s="26" t="s">
        <v>457</v>
      </c>
      <c r="I32" s="32" t="s">
        <v>458</v>
      </c>
      <c r="J32" s="40">
        <v>0.7</v>
      </c>
      <c r="L32" s="42">
        <v>28</v>
      </c>
      <c r="M32" s="26" t="s">
        <v>444</v>
      </c>
      <c r="N32" s="32" t="s">
        <v>186</v>
      </c>
      <c r="O32" s="40">
        <v>0.2</v>
      </c>
      <c r="Q32" s="42">
        <v>28</v>
      </c>
      <c r="R32" s="26" t="s">
        <v>457</v>
      </c>
      <c r="S32" s="32" t="s">
        <v>458</v>
      </c>
      <c r="T32" s="40">
        <v>0.7</v>
      </c>
    </row>
    <row r="33" spans="2:20" x14ac:dyDescent="0.3">
      <c r="B33" s="42"/>
      <c r="C33" s="26"/>
      <c r="D33" s="32"/>
      <c r="E33" s="40"/>
      <c r="G33" s="42">
        <v>29</v>
      </c>
      <c r="H33" s="26" t="s">
        <v>459</v>
      </c>
      <c r="I33" s="39" t="s">
        <v>460</v>
      </c>
      <c r="J33" s="40">
        <v>0.47499999999999998</v>
      </c>
      <c r="L33" s="42">
        <v>29</v>
      </c>
      <c r="M33" s="26" t="s">
        <v>445</v>
      </c>
      <c r="N33" s="39" t="s">
        <v>446</v>
      </c>
      <c r="O33" s="40">
        <v>0.27500000000000002</v>
      </c>
      <c r="Q33" s="42">
        <v>29</v>
      </c>
      <c r="R33" s="26" t="s">
        <v>459</v>
      </c>
      <c r="S33" s="39" t="s">
        <v>460</v>
      </c>
      <c r="T33" s="40">
        <v>0.47499999999999998</v>
      </c>
    </row>
    <row r="34" spans="2:20" x14ac:dyDescent="0.3">
      <c r="B34" s="42"/>
      <c r="C34" s="26"/>
      <c r="D34" s="32"/>
      <c r="E34" s="40"/>
      <c r="G34" s="272"/>
      <c r="H34" s="273"/>
      <c r="I34" s="274"/>
      <c r="J34" s="275"/>
      <c r="L34" s="42">
        <v>30</v>
      </c>
      <c r="M34" s="26" t="s">
        <v>447</v>
      </c>
      <c r="N34" s="32" t="s">
        <v>448</v>
      </c>
      <c r="O34" s="40">
        <v>0.25</v>
      </c>
      <c r="Q34" s="272"/>
      <c r="R34" s="273"/>
      <c r="S34" s="274"/>
      <c r="T34" s="275"/>
    </row>
    <row r="35" spans="2:20" x14ac:dyDescent="0.3">
      <c r="B35" s="42"/>
      <c r="C35" s="26"/>
      <c r="D35" s="32"/>
      <c r="E35" s="40"/>
      <c r="G35" s="42"/>
      <c r="H35" s="26"/>
      <c r="I35" s="32"/>
      <c r="J35" s="40"/>
      <c r="L35" s="42">
        <v>31</v>
      </c>
      <c r="M35" s="26" t="s">
        <v>449</v>
      </c>
      <c r="N35" s="39" t="s">
        <v>450</v>
      </c>
      <c r="O35" s="40">
        <v>0.32500000000000001</v>
      </c>
      <c r="Q35" s="42"/>
      <c r="R35" s="26"/>
      <c r="S35" s="32"/>
      <c r="T35" s="40"/>
    </row>
    <row r="36" spans="2:20" x14ac:dyDescent="0.3">
      <c r="B36" s="42"/>
      <c r="C36" s="26"/>
      <c r="D36" s="32"/>
      <c r="E36" s="40"/>
      <c r="G36" s="42"/>
      <c r="H36" s="26"/>
      <c r="I36" s="32"/>
      <c r="J36" s="40"/>
      <c r="L36" s="42">
        <v>32</v>
      </c>
      <c r="M36" s="26" t="s">
        <v>451</v>
      </c>
      <c r="N36" s="32" t="s">
        <v>452</v>
      </c>
      <c r="O36" s="40">
        <v>0.3</v>
      </c>
      <c r="Q36" s="42"/>
      <c r="R36" s="26"/>
      <c r="S36" s="32"/>
      <c r="T36" s="40"/>
    </row>
    <row r="37" spans="2:20" x14ac:dyDescent="0.3">
      <c r="B37" s="42"/>
      <c r="C37" s="26"/>
      <c r="D37" s="32"/>
      <c r="E37" s="40"/>
      <c r="G37" s="42"/>
      <c r="H37" s="26"/>
      <c r="I37" s="32"/>
      <c r="J37" s="40"/>
      <c r="L37" s="42">
        <v>33</v>
      </c>
      <c r="M37" s="26" t="s">
        <v>453</v>
      </c>
      <c r="N37" s="39" t="s">
        <v>454</v>
      </c>
      <c r="O37" s="40">
        <v>0.35</v>
      </c>
      <c r="Q37" s="42"/>
      <c r="R37" s="26"/>
      <c r="S37" s="32"/>
      <c r="T37" s="40"/>
    </row>
    <row r="38" spans="2:20" x14ac:dyDescent="0.3">
      <c r="B38" s="42"/>
      <c r="C38" s="26"/>
      <c r="D38" s="32"/>
      <c r="E38" s="40"/>
      <c r="G38" s="42"/>
      <c r="H38" s="26"/>
      <c r="I38" s="32"/>
      <c r="J38" s="40"/>
      <c r="L38" s="42">
        <v>34</v>
      </c>
      <c r="M38" s="26" t="s">
        <v>455</v>
      </c>
      <c r="N38" s="32" t="s">
        <v>456</v>
      </c>
      <c r="O38" s="40">
        <v>0.8</v>
      </c>
      <c r="Q38" s="42"/>
      <c r="R38" s="26"/>
      <c r="S38" s="32"/>
      <c r="T38" s="40"/>
    </row>
    <row r="39" spans="2:20" ht="23" x14ac:dyDescent="0.3">
      <c r="B39" s="42"/>
      <c r="C39" s="26"/>
      <c r="D39" s="32"/>
      <c r="E39" s="40"/>
      <c r="G39" s="42"/>
      <c r="H39" s="26"/>
      <c r="I39" s="32"/>
      <c r="J39" s="40"/>
      <c r="L39" s="42">
        <v>35</v>
      </c>
      <c r="M39" s="26" t="s">
        <v>457</v>
      </c>
      <c r="N39" s="32" t="s">
        <v>458</v>
      </c>
      <c r="O39" s="40">
        <v>0.7</v>
      </c>
      <c r="Q39" s="42"/>
      <c r="R39" s="26"/>
      <c r="S39" s="32"/>
      <c r="T39" s="40"/>
    </row>
    <row r="40" spans="2:20" x14ac:dyDescent="0.3">
      <c r="B40" s="42"/>
      <c r="C40" s="26"/>
      <c r="D40" s="32"/>
      <c r="E40" s="40"/>
      <c r="G40" s="42"/>
      <c r="H40" s="26"/>
      <c r="I40" s="32"/>
      <c r="J40" s="40"/>
      <c r="L40" s="42">
        <v>36</v>
      </c>
      <c r="M40" s="26" t="s">
        <v>459</v>
      </c>
      <c r="N40" s="39" t="s">
        <v>460</v>
      </c>
      <c r="O40" s="40">
        <v>0.47499999999999998</v>
      </c>
      <c r="Q40" s="42"/>
      <c r="R40" s="26"/>
      <c r="S40" s="32"/>
      <c r="T40" s="40"/>
    </row>
    <row r="41" spans="2:20" x14ac:dyDescent="0.3">
      <c r="B41" s="42"/>
      <c r="C41" s="26"/>
      <c r="D41" s="32"/>
      <c r="E41" s="40"/>
      <c r="G41" s="42"/>
      <c r="H41" s="26"/>
      <c r="I41" s="32"/>
      <c r="J41" s="40"/>
      <c r="L41" s="272"/>
      <c r="M41" s="273"/>
      <c r="N41" s="274"/>
      <c r="O41" s="275"/>
      <c r="Q41" s="42"/>
      <c r="R41" s="26"/>
      <c r="S41" s="32"/>
      <c r="T41" s="40"/>
    </row>
    <row r="42" spans="2:20" x14ac:dyDescent="0.3">
      <c r="B42" s="42"/>
      <c r="C42" s="26"/>
      <c r="D42" s="32"/>
      <c r="E42" s="40"/>
      <c r="G42" s="42"/>
      <c r="H42" s="26"/>
      <c r="I42" s="32"/>
      <c r="J42" s="40"/>
      <c r="L42" s="42"/>
      <c r="M42" s="26"/>
      <c r="N42" s="32"/>
      <c r="O42" s="40"/>
      <c r="Q42" s="42"/>
      <c r="R42" s="26"/>
      <c r="S42" s="32"/>
      <c r="T42" s="40"/>
    </row>
    <row r="43" spans="2:20" x14ac:dyDescent="0.3">
      <c r="B43" s="42"/>
      <c r="C43" s="26"/>
      <c r="D43" s="32"/>
      <c r="E43" s="40"/>
      <c r="G43" s="42"/>
      <c r="H43" s="26"/>
      <c r="I43" s="32"/>
      <c r="J43" s="40"/>
      <c r="L43" s="42"/>
      <c r="M43" s="26"/>
      <c r="N43" s="32"/>
      <c r="O43" s="40"/>
      <c r="Q43" s="42"/>
      <c r="R43" s="26"/>
      <c r="S43" s="32"/>
      <c r="T43" s="40"/>
    </row>
    <row r="44" spans="2:20" x14ac:dyDescent="0.3">
      <c r="B44" s="42"/>
      <c r="C44" s="26"/>
      <c r="D44" s="32"/>
      <c r="E44" s="40"/>
      <c r="G44" s="42"/>
      <c r="H44" s="26"/>
      <c r="I44" s="32"/>
      <c r="J44" s="40"/>
      <c r="L44" s="42"/>
      <c r="M44" s="26"/>
      <c r="N44" s="32"/>
      <c r="O44" s="40"/>
      <c r="Q44" s="42"/>
      <c r="R44" s="26"/>
      <c r="S44" s="32"/>
      <c r="T44" s="40"/>
    </row>
    <row r="45" spans="2:20" x14ac:dyDescent="0.3">
      <c r="B45" s="42"/>
      <c r="C45" s="26"/>
      <c r="D45" s="32"/>
      <c r="E45" s="40"/>
      <c r="G45" s="42"/>
      <c r="H45" s="26"/>
      <c r="I45" s="32"/>
      <c r="J45" s="40"/>
      <c r="L45" s="42"/>
      <c r="M45" s="26"/>
      <c r="N45" s="32"/>
      <c r="O45" s="40"/>
      <c r="Q45" s="42"/>
      <c r="R45" s="26"/>
      <c r="S45" s="32"/>
      <c r="T45" s="40"/>
    </row>
    <row r="46" spans="2:20" x14ac:dyDescent="0.3">
      <c r="B46" s="42"/>
      <c r="C46" s="26"/>
      <c r="D46" s="32"/>
      <c r="E46" s="40"/>
      <c r="G46" s="42"/>
      <c r="H46" s="26"/>
      <c r="I46" s="32"/>
      <c r="J46" s="40"/>
      <c r="L46" s="42"/>
      <c r="M46" s="26"/>
      <c r="N46" s="32"/>
      <c r="O46" s="40"/>
      <c r="Q46" s="42"/>
      <c r="R46" s="26"/>
      <c r="S46" s="32"/>
      <c r="T46" s="40"/>
    </row>
    <row r="47" spans="2:20" x14ac:dyDescent="0.3">
      <c r="B47" s="42"/>
      <c r="C47" s="26"/>
      <c r="D47" s="32"/>
      <c r="E47" s="40"/>
      <c r="G47" s="42"/>
      <c r="H47" s="26"/>
      <c r="I47" s="32"/>
      <c r="J47" s="40"/>
      <c r="L47" s="42"/>
      <c r="M47" s="26"/>
      <c r="N47" s="32"/>
      <c r="O47" s="40"/>
      <c r="Q47" s="42"/>
      <c r="R47" s="26"/>
      <c r="S47" s="32"/>
      <c r="T47" s="40"/>
    </row>
    <row r="48" spans="2:20" x14ac:dyDescent="0.3">
      <c r="B48" s="42"/>
      <c r="C48" s="26"/>
      <c r="D48" s="32"/>
      <c r="E48" s="40"/>
      <c r="G48" s="42"/>
      <c r="H48" s="26"/>
      <c r="I48" s="32"/>
      <c r="J48" s="40"/>
      <c r="L48" s="42"/>
      <c r="M48" s="26"/>
      <c r="N48" s="32"/>
      <c r="O48" s="40"/>
      <c r="Q48" s="42"/>
      <c r="R48" s="26"/>
      <c r="S48" s="32"/>
      <c r="T48" s="40"/>
    </row>
    <row r="49" spans="2:20" x14ac:dyDescent="0.3">
      <c r="B49" s="42"/>
      <c r="C49" s="26"/>
      <c r="D49" s="32"/>
      <c r="E49" s="40"/>
      <c r="G49" s="42"/>
      <c r="H49" s="26"/>
      <c r="I49" s="32"/>
      <c r="J49" s="40"/>
      <c r="L49" s="42"/>
      <c r="M49" s="26"/>
      <c r="N49" s="32"/>
      <c r="O49" s="40"/>
      <c r="Q49" s="42"/>
      <c r="R49" s="26"/>
      <c r="S49" s="32"/>
      <c r="T49" s="40"/>
    </row>
    <row r="50" spans="2:20" x14ac:dyDescent="0.3">
      <c r="B50" s="42"/>
      <c r="C50" s="26"/>
      <c r="D50" s="32"/>
      <c r="E50" s="40"/>
      <c r="G50" s="42"/>
      <c r="H50" s="26"/>
      <c r="I50" s="32"/>
      <c r="J50" s="40"/>
      <c r="L50" s="42"/>
      <c r="M50" s="26"/>
      <c r="N50" s="32"/>
      <c r="O50" s="40"/>
      <c r="Q50" s="42"/>
      <c r="R50" s="26"/>
      <c r="S50" s="32"/>
      <c r="T50" s="40"/>
    </row>
    <row r="51" spans="2:20" x14ac:dyDescent="0.3">
      <c r="M51" s="35"/>
      <c r="N51" s="36"/>
      <c r="R51" s="35"/>
      <c r="S51" s="36"/>
    </row>
    <row r="52" spans="2:20" x14ac:dyDescent="0.3">
      <c r="M52" s="35"/>
      <c r="N52" s="36"/>
      <c r="R52" s="35"/>
      <c r="S52" s="36"/>
    </row>
    <row r="53" spans="2:20" x14ac:dyDescent="0.3">
      <c r="M53" s="35"/>
      <c r="N53" s="36"/>
    </row>
    <row r="54" spans="2:20" x14ac:dyDescent="0.3">
      <c r="M54" s="35"/>
      <c r="N54" s="36"/>
    </row>
    <row r="55" spans="2:20" x14ac:dyDescent="0.3">
      <c r="M55" s="35"/>
      <c r="N55" s="36"/>
    </row>
    <row r="56" spans="2:20" x14ac:dyDescent="0.3">
      <c r="M56" s="35"/>
      <c r="N56" s="36"/>
    </row>
    <row r="57" spans="2:20" x14ac:dyDescent="0.3">
      <c r="M57" s="35"/>
      <c r="N57" s="36"/>
    </row>
    <row r="58" spans="2:20" x14ac:dyDescent="0.3">
      <c r="M58" s="35"/>
      <c r="N58" s="36"/>
    </row>
    <row r="59" spans="2:20" x14ac:dyDescent="0.3">
      <c r="M59" s="35"/>
      <c r="N59" s="36"/>
    </row>
    <row r="60" spans="2:20" x14ac:dyDescent="0.3">
      <c r="M60" s="35"/>
      <c r="N60" s="36"/>
    </row>
    <row r="61" spans="2:20" x14ac:dyDescent="0.3">
      <c r="M61" s="35"/>
      <c r="N61" s="36"/>
    </row>
    <row r="62" spans="2:20" x14ac:dyDescent="0.3">
      <c r="M62" s="35"/>
      <c r="N62" s="36"/>
    </row>
    <row r="63" spans="2:20" x14ac:dyDescent="0.3">
      <c r="M63" s="35"/>
      <c r="N63" s="36"/>
    </row>
    <row r="64" spans="2:20" x14ac:dyDescent="0.3">
      <c r="M64" s="35"/>
      <c r="N64" s="36"/>
    </row>
    <row r="65" spans="13:14" x14ac:dyDescent="0.3">
      <c r="M65" s="35"/>
      <c r="N65" s="36"/>
    </row>
    <row r="66" spans="13:14" x14ac:dyDescent="0.3">
      <c r="M66" s="35"/>
      <c r="N66" s="36"/>
    </row>
    <row r="67" spans="13:14" x14ac:dyDescent="0.3">
      <c r="M67" s="35"/>
      <c r="N67" s="36"/>
    </row>
    <row r="68" spans="13:14" x14ac:dyDescent="0.3">
      <c r="M68" s="35"/>
      <c r="N68" s="36"/>
    </row>
  </sheetData>
  <sheetProtection algorithmName="SHA-512" hashValue="tjXynqxd117N4cEnFn3LqCyjXRKEslK11TrOa91JeVae2syjh87V+ZP5ayt1k+EpyRunKlnYtztBuGREUW3Lag==" saltValue="cvVCpxtBu6pH1L4lwx2OJg==" spinCount="100000" sheet="1" objects="1" scenarios="1"/>
  <mergeCells count="5">
    <mergeCell ref="A1:T1"/>
    <mergeCell ref="B3:E3"/>
    <mergeCell ref="G3:J3"/>
    <mergeCell ref="L3:O3"/>
    <mergeCell ref="Q3:T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2381B-1980-4195-9690-0DDCF6018CAF}">
  <sheetPr>
    <tabColor theme="4" tint="0.79998168889431442"/>
  </sheetPr>
  <dimension ref="A1:T68"/>
  <sheetViews>
    <sheetView zoomScale="98" zoomScaleNormal="98" workbookViewId="0">
      <selection activeCell="O5" sqref="O5"/>
    </sheetView>
  </sheetViews>
  <sheetFormatPr baseColWidth="10" defaultColWidth="8.58203125" defaultRowHeight="13" x14ac:dyDescent="0.3"/>
  <cols>
    <col min="1" max="1" width="2.58203125" style="29" customWidth="1"/>
    <col min="2" max="2" width="5" style="29" customWidth="1"/>
    <col min="3" max="3" width="8" style="29" customWidth="1"/>
    <col min="4" max="4" width="10.9140625" style="34" customWidth="1"/>
    <col min="5" max="5" width="8.58203125" style="41" customWidth="1"/>
    <col min="6" max="6" width="3.58203125" style="29" customWidth="1"/>
    <col min="7" max="7" width="4.9140625" style="29" customWidth="1"/>
    <col min="8" max="8" width="9.9140625" style="29" customWidth="1"/>
    <col min="9" max="9" width="19.4140625" style="34" customWidth="1"/>
    <col min="10" max="10" width="7.9140625" style="41" customWidth="1"/>
    <col min="11" max="11" width="3.58203125" style="29" customWidth="1"/>
    <col min="12" max="12" width="5.4140625" style="29" customWidth="1"/>
    <col min="13" max="13" width="7.9140625" style="29" customWidth="1"/>
    <col min="14" max="14" width="20.58203125" style="34" customWidth="1"/>
    <col min="15" max="15" width="8.58203125" style="41" customWidth="1"/>
    <col min="16" max="16" width="3.58203125" style="29" customWidth="1"/>
    <col min="17" max="17" width="5.4140625" style="29" customWidth="1"/>
    <col min="18" max="18" width="8.08203125" style="29" customWidth="1"/>
    <col min="19" max="19" width="18.08203125" style="34" customWidth="1"/>
    <col min="20" max="20" width="6.9140625" style="41" customWidth="1"/>
    <col min="21" max="16384" width="8.58203125" style="29"/>
  </cols>
  <sheetData>
    <row r="1" spans="1:20" ht="35" x14ac:dyDescent="0.25">
      <c r="A1" s="352" t="s">
        <v>461</v>
      </c>
      <c r="B1" s="352"/>
      <c r="C1" s="352"/>
      <c r="D1" s="352"/>
      <c r="E1" s="352"/>
      <c r="F1" s="352"/>
      <c r="G1" s="352"/>
      <c r="H1" s="352"/>
      <c r="I1" s="352"/>
      <c r="J1" s="352"/>
      <c r="K1" s="352"/>
      <c r="L1" s="352"/>
      <c r="M1" s="352"/>
      <c r="N1" s="352"/>
      <c r="O1" s="352"/>
      <c r="P1" s="352"/>
      <c r="Q1" s="352"/>
      <c r="R1" s="352"/>
      <c r="S1" s="352"/>
      <c r="T1" s="352"/>
    </row>
    <row r="3" spans="1:20" ht="18" x14ac:dyDescent="0.4">
      <c r="B3" s="353" t="s">
        <v>165</v>
      </c>
      <c r="C3" s="353" t="s">
        <v>165</v>
      </c>
      <c r="D3" s="353"/>
      <c r="E3" s="353"/>
      <c r="G3" s="353" t="s">
        <v>166</v>
      </c>
      <c r="H3" s="353"/>
      <c r="I3" s="353"/>
      <c r="J3" s="353"/>
      <c r="L3" s="353" t="s">
        <v>167</v>
      </c>
      <c r="M3" s="353" t="s">
        <v>167</v>
      </c>
      <c r="N3" s="353"/>
      <c r="O3" s="353"/>
      <c r="Q3" s="353" t="s">
        <v>168</v>
      </c>
      <c r="R3" s="353"/>
      <c r="S3" s="353"/>
      <c r="T3" s="353"/>
    </row>
    <row r="4" spans="1:20" x14ac:dyDescent="0.3">
      <c r="B4" s="23" t="s">
        <v>390</v>
      </c>
      <c r="C4" s="23" t="s">
        <v>144</v>
      </c>
      <c r="D4" s="33" t="s">
        <v>146</v>
      </c>
      <c r="E4" s="23" t="s">
        <v>171</v>
      </c>
      <c r="G4" s="23" t="s">
        <v>390</v>
      </c>
      <c r="H4" s="23" t="s">
        <v>144</v>
      </c>
      <c r="I4" s="33" t="s">
        <v>146</v>
      </c>
      <c r="J4" s="23" t="s">
        <v>171</v>
      </c>
      <c r="L4" s="23" t="s">
        <v>390</v>
      </c>
      <c r="M4" s="23" t="s">
        <v>144</v>
      </c>
      <c r="N4" s="33" t="s">
        <v>146</v>
      </c>
      <c r="O4" s="23" t="s">
        <v>171</v>
      </c>
      <c r="Q4" s="23" t="s">
        <v>390</v>
      </c>
      <c r="R4" s="23" t="s">
        <v>144</v>
      </c>
      <c r="S4" s="33" t="s">
        <v>146</v>
      </c>
      <c r="T4" s="23" t="s">
        <v>171</v>
      </c>
    </row>
    <row r="5" spans="1:20" x14ac:dyDescent="0.3">
      <c r="B5" s="42">
        <v>1</v>
      </c>
      <c r="C5" s="26" t="s">
        <v>462</v>
      </c>
      <c r="D5" s="32" t="s">
        <v>392</v>
      </c>
      <c r="E5" s="40">
        <v>6.25E-2</v>
      </c>
      <c r="G5" s="42">
        <v>1</v>
      </c>
      <c r="H5" s="26" t="s">
        <v>463</v>
      </c>
      <c r="I5" s="32" t="s">
        <v>394</v>
      </c>
      <c r="J5" s="40">
        <v>6.2E-2</v>
      </c>
      <c r="L5" s="42">
        <v>1</v>
      </c>
      <c r="M5" s="26" t="s">
        <v>462</v>
      </c>
      <c r="N5" s="32" t="s">
        <v>392</v>
      </c>
      <c r="O5" s="40">
        <v>6.25E-2</v>
      </c>
      <c r="Q5" s="42">
        <v>1</v>
      </c>
      <c r="R5" s="26" t="s">
        <v>463</v>
      </c>
      <c r="S5" s="32" t="s">
        <v>394</v>
      </c>
      <c r="T5" s="40">
        <v>6.2E-2</v>
      </c>
    </row>
    <row r="6" spans="1:20" ht="23" x14ac:dyDescent="0.3">
      <c r="B6" s="42">
        <v>2</v>
      </c>
      <c r="C6" s="26" t="s">
        <v>464</v>
      </c>
      <c r="D6" s="32" t="s">
        <v>396</v>
      </c>
      <c r="E6" s="40">
        <v>0.1</v>
      </c>
      <c r="G6" s="42">
        <v>2</v>
      </c>
      <c r="H6" s="26" t="s">
        <v>465</v>
      </c>
      <c r="I6" s="32" t="s">
        <v>398</v>
      </c>
      <c r="J6" s="40">
        <v>0.1</v>
      </c>
      <c r="L6" s="42">
        <v>2</v>
      </c>
      <c r="M6" s="26" t="s">
        <v>464</v>
      </c>
      <c r="N6" s="32" t="s">
        <v>396</v>
      </c>
      <c r="O6" s="40">
        <v>0.1</v>
      </c>
      <c r="Q6" s="42">
        <v>2</v>
      </c>
      <c r="R6" s="26" t="s">
        <v>465</v>
      </c>
      <c r="S6" s="32" t="s">
        <v>398</v>
      </c>
      <c r="T6" s="40">
        <v>0.1</v>
      </c>
    </row>
    <row r="7" spans="1:20" ht="23" x14ac:dyDescent="0.3">
      <c r="B7" s="42">
        <v>3</v>
      </c>
      <c r="C7" s="26" t="s">
        <v>466</v>
      </c>
      <c r="D7" s="32" t="s">
        <v>400</v>
      </c>
      <c r="E7" s="40">
        <v>2.5000000000000001E-2</v>
      </c>
      <c r="G7" s="42">
        <v>3</v>
      </c>
      <c r="H7" s="26" t="s">
        <v>467</v>
      </c>
      <c r="I7" s="32" t="s">
        <v>402</v>
      </c>
      <c r="J7" s="40">
        <v>0.2</v>
      </c>
      <c r="L7" s="42">
        <v>3</v>
      </c>
      <c r="M7" s="26" t="s">
        <v>466</v>
      </c>
      <c r="N7" s="32" t="s">
        <v>400</v>
      </c>
      <c r="O7" s="40">
        <v>2.5000000000000001E-2</v>
      </c>
      <c r="Q7" s="42">
        <v>3</v>
      </c>
      <c r="R7" s="26" t="s">
        <v>467</v>
      </c>
      <c r="S7" s="32" t="s">
        <v>402</v>
      </c>
      <c r="T7" s="40">
        <v>0.2</v>
      </c>
    </row>
    <row r="8" spans="1:20" x14ac:dyDescent="0.3">
      <c r="B8" s="42">
        <v>4</v>
      </c>
      <c r="C8" s="26" t="s">
        <v>468</v>
      </c>
      <c r="D8" s="32" t="s">
        <v>404</v>
      </c>
      <c r="E8" s="40">
        <v>0.05</v>
      </c>
      <c r="G8" s="42">
        <v>4</v>
      </c>
      <c r="H8" s="26" t="s">
        <v>469</v>
      </c>
      <c r="I8" s="32" t="s">
        <v>406</v>
      </c>
      <c r="J8" s="40">
        <v>7.4999999999999997E-2</v>
      </c>
      <c r="L8" s="42">
        <v>4</v>
      </c>
      <c r="M8" s="26" t="s">
        <v>468</v>
      </c>
      <c r="N8" s="32" t="s">
        <v>404</v>
      </c>
      <c r="O8" s="40">
        <v>0.05</v>
      </c>
      <c r="Q8" s="42">
        <v>4</v>
      </c>
      <c r="R8" s="26" t="s">
        <v>469</v>
      </c>
      <c r="S8" s="32" t="s">
        <v>406</v>
      </c>
      <c r="T8" s="40">
        <v>7.4999999999999997E-2</v>
      </c>
    </row>
    <row r="9" spans="1:20" ht="23" x14ac:dyDescent="0.3">
      <c r="B9" s="42">
        <v>5</v>
      </c>
      <c r="C9" s="26" t="s">
        <v>470</v>
      </c>
      <c r="D9" s="32" t="s">
        <v>408</v>
      </c>
      <c r="E9" s="40">
        <v>0.125</v>
      </c>
      <c r="G9" s="42">
        <v>5</v>
      </c>
      <c r="H9" s="26" t="s">
        <v>471</v>
      </c>
      <c r="I9" s="32" t="s">
        <v>410</v>
      </c>
      <c r="J9" s="40">
        <v>0.16200000000000001</v>
      </c>
      <c r="L9" s="42">
        <v>5</v>
      </c>
      <c r="M9" s="26" t="s">
        <v>470</v>
      </c>
      <c r="N9" s="32" t="s">
        <v>408</v>
      </c>
      <c r="O9" s="40">
        <v>0.125</v>
      </c>
      <c r="Q9" s="42">
        <v>5</v>
      </c>
      <c r="R9" s="26" t="s">
        <v>471</v>
      </c>
      <c r="S9" s="32" t="s">
        <v>410</v>
      </c>
      <c r="T9" s="40">
        <v>0.16200000000000001</v>
      </c>
    </row>
    <row r="10" spans="1:20" ht="23" x14ac:dyDescent="0.3">
      <c r="B10" s="42">
        <v>6</v>
      </c>
      <c r="C10" s="26" t="s">
        <v>472</v>
      </c>
      <c r="D10" s="32" t="s">
        <v>412</v>
      </c>
      <c r="E10" s="40">
        <v>8.6999999999999994E-2</v>
      </c>
      <c r="G10" s="42">
        <v>6</v>
      </c>
      <c r="H10" s="26" t="s">
        <v>473</v>
      </c>
      <c r="I10" s="32" t="s">
        <v>414</v>
      </c>
      <c r="J10" s="40">
        <v>0.21199999999999999</v>
      </c>
      <c r="L10" s="42">
        <v>6</v>
      </c>
      <c r="M10" s="26" t="s">
        <v>472</v>
      </c>
      <c r="N10" s="32" t="s">
        <v>412</v>
      </c>
      <c r="O10" s="40">
        <v>8.6999999999999994E-2</v>
      </c>
      <c r="Q10" s="42">
        <v>6</v>
      </c>
      <c r="R10" s="26" t="s">
        <v>473</v>
      </c>
      <c r="S10" s="32" t="s">
        <v>414</v>
      </c>
      <c r="T10" s="40">
        <v>0.21199999999999999</v>
      </c>
    </row>
    <row r="11" spans="1:20" ht="23" x14ac:dyDescent="0.3">
      <c r="B11" s="42">
        <v>7</v>
      </c>
      <c r="C11" s="26" t="s">
        <v>474</v>
      </c>
      <c r="D11" s="32" t="s">
        <v>416</v>
      </c>
      <c r="E11" s="40">
        <v>0.15</v>
      </c>
      <c r="G11" s="42">
        <v>7</v>
      </c>
      <c r="H11" s="26" t="s">
        <v>475</v>
      </c>
      <c r="I11" s="32" t="s">
        <v>418</v>
      </c>
      <c r="J11" s="40">
        <v>0.25</v>
      </c>
      <c r="L11" s="42">
        <v>7</v>
      </c>
      <c r="M11" s="26" t="s">
        <v>474</v>
      </c>
      <c r="N11" s="32" t="s">
        <v>416</v>
      </c>
      <c r="O11" s="40">
        <v>0.15</v>
      </c>
      <c r="Q11" s="42">
        <v>7</v>
      </c>
      <c r="R11" s="26" t="s">
        <v>475</v>
      </c>
      <c r="S11" s="32" t="s">
        <v>418</v>
      </c>
      <c r="T11" s="40">
        <v>0.25</v>
      </c>
    </row>
    <row r="12" spans="1:20" x14ac:dyDescent="0.3">
      <c r="B12" s="42"/>
      <c r="C12" s="26"/>
      <c r="D12" s="32"/>
      <c r="E12" s="40"/>
      <c r="G12" s="42">
        <v>8</v>
      </c>
      <c r="H12" s="26" t="s">
        <v>476</v>
      </c>
      <c r="I12" s="32" t="s">
        <v>420</v>
      </c>
      <c r="J12" s="40">
        <v>2.5000000000000001E-2</v>
      </c>
      <c r="L12" s="42">
        <v>8</v>
      </c>
      <c r="M12" s="26" t="s">
        <v>463</v>
      </c>
      <c r="N12" s="32" t="s">
        <v>394</v>
      </c>
      <c r="O12" s="40">
        <v>6.2E-2</v>
      </c>
      <c r="Q12" s="42">
        <v>8</v>
      </c>
      <c r="R12" s="26" t="s">
        <v>476</v>
      </c>
      <c r="S12" s="32" t="s">
        <v>420</v>
      </c>
      <c r="T12" s="40">
        <v>2.5000000000000001E-2</v>
      </c>
    </row>
    <row r="13" spans="1:20" ht="23" x14ac:dyDescent="0.3">
      <c r="B13" s="42"/>
      <c r="C13" s="26"/>
      <c r="D13" s="32"/>
      <c r="E13" s="40"/>
      <c r="G13" s="42">
        <v>9</v>
      </c>
      <c r="H13" s="26" t="s">
        <v>477</v>
      </c>
      <c r="I13" s="32" t="s">
        <v>422</v>
      </c>
      <c r="J13" s="40">
        <v>3.6999999999999998E-2</v>
      </c>
      <c r="L13" s="42">
        <v>9</v>
      </c>
      <c r="M13" s="26" t="s">
        <v>465</v>
      </c>
      <c r="N13" s="32" t="s">
        <v>398</v>
      </c>
      <c r="O13" s="40">
        <v>0.1</v>
      </c>
      <c r="Q13" s="42">
        <v>9</v>
      </c>
      <c r="R13" s="26" t="s">
        <v>477</v>
      </c>
      <c r="S13" s="32" t="s">
        <v>422</v>
      </c>
      <c r="T13" s="40">
        <v>3.6999999999999998E-2</v>
      </c>
    </row>
    <row r="14" spans="1:20" ht="23" x14ac:dyDescent="0.3">
      <c r="B14" s="42"/>
      <c r="C14" s="26"/>
      <c r="D14" s="32"/>
      <c r="E14" s="40"/>
      <c r="G14" s="42">
        <v>10</v>
      </c>
      <c r="H14" s="26" t="s">
        <v>478</v>
      </c>
      <c r="I14" s="39" t="s">
        <v>424</v>
      </c>
      <c r="J14" s="40">
        <v>0.05</v>
      </c>
      <c r="L14" s="42">
        <v>10</v>
      </c>
      <c r="M14" s="26" t="s">
        <v>467</v>
      </c>
      <c r="N14" s="32" t="s">
        <v>402</v>
      </c>
      <c r="O14" s="40">
        <v>0.2</v>
      </c>
      <c r="Q14" s="42">
        <v>10</v>
      </c>
      <c r="R14" s="26" t="s">
        <v>478</v>
      </c>
      <c r="S14" s="39" t="s">
        <v>424</v>
      </c>
      <c r="T14" s="40">
        <v>0.05</v>
      </c>
    </row>
    <row r="15" spans="1:20" x14ac:dyDescent="0.3">
      <c r="B15" s="42"/>
      <c r="C15" s="26"/>
      <c r="D15" s="32"/>
      <c r="E15" s="40"/>
      <c r="G15" s="42">
        <v>11</v>
      </c>
      <c r="H15" s="26" t="s">
        <v>479</v>
      </c>
      <c r="I15" s="39" t="s">
        <v>426</v>
      </c>
      <c r="J15" s="40">
        <v>1.2E-2</v>
      </c>
      <c r="L15" s="42">
        <v>11</v>
      </c>
      <c r="M15" s="26" t="s">
        <v>469</v>
      </c>
      <c r="N15" s="32" t="s">
        <v>406</v>
      </c>
      <c r="O15" s="40">
        <v>7.4999999999999997E-2</v>
      </c>
      <c r="Q15" s="42">
        <v>11</v>
      </c>
      <c r="R15" s="26" t="s">
        <v>479</v>
      </c>
      <c r="S15" s="39" t="s">
        <v>426</v>
      </c>
      <c r="T15" s="40">
        <v>1.2E-2</v>
      </c>
    </row>
    <row r="16" spans="1:20" x14ac:dyDescent="0.3">
      <c r="B16" s="42"/>
      <c r="C16" s="26"/>
      <c r="D16" s="32"/>
      <c r="E16" s="40"/>
      <c r="G16" s="42">
        <v>12</v>
      </c>
      <c r="H16" s="26" t="s">
        <v>480</v>
      </c>
      <c r="I16" s="32" t="s">
        <v>428</v>
      </c>
      <c r="J16" s="40">
        <v>8.6999999999999994E-2</v>
      </c>
      <c r="L16" s="42">
        <v>12</v>
      </c>
      <c r="M16" s="26" t="s">
        <v>471</v>
      </c>
      <c r="N16" s="32" t="s">
        <v>410</v>
      </c>
      <c r="O16" s="40">
        <v>0.16200000000000001</v>
      </c>
      <c r="Q16" s="42">
        <v>12</v>
      </c>
      <c r="R16" s="26" t="s">
        <v>480</v>
      </c>
      <c r="S16" s="32" t="s">
        <v>428</v>
      </c>
      <c r="T16" s="40">
        <v>8.6999999999999994E-2</v>
      </c>
    </row>
    <row r="17" spans="2:20" ht="23" x14ac:dyDescent="0.3">
      <c r="B17" s="42"/>
      <c r="C17" s="26"/>
      <c r="D17" s="32"/>
      <c r="E17" s="40"/>
      <c r="G17" s="42">
        <v>13</v>
      </c>
      <c r="H17" s="26" t="s">
        <v>481</v>
      </c>
      <c r="I17" s="32" t="s">
        <v>430</v>
      </c>
      <c r="J17" s="40">
        <v>0.22500000000000001</v>
      </c>
      <c r="L17" s="42">
        <v>13</v>
      </c>
      <c r="M17" s="26" t="s">
        <v>473</v>
      </c>
      <c r="N17" s="32" t="s">
        <v>414</v>
      </c>
      <c r="O17" s="40">
        <v>0.21199999999999999</v>
      </c>
      <c r="Q17" s="42">
        <v>13</v>
      </c>
      <c r="R17" s="26" t="s">
        <v>481</v>
      </c>
      <c r="S17" s="32" t="s">
        <v>430</v>
      </c>
      <c r="T17" s="40">
        <v>0.22500000000000001</v>
      </c>
    </row>
    <row r="18" spans="2:20" ht="23" x14ac:dyDescent="0.3">
      <c r="B18" s="42"/>
      <c r="C18" s="26"/>
      <c r="D18" s="32"/>
      <c r="E18" s="40"/>
      <c r="G18" s="42">
        <v>14</v>
      </c>
      <c r="H18" s="26" t="s">
        <v>482</v>
      </c>
      <c r="I18" s="32" t="s">
        <v>432</v>
      </c>
      <c r="J18" s="40">
        <v>0.112</v>
      </c>
      <c r="L18" s="42">
        <v>14</v>
      </c>
      <c r="M18" s="26" t="s">
        <v>475</v>
      </c>
      <c r="N18" s="32" t="s">
        <v>418</v>
      </c>
      <c r="O18" s="40">
        <v>0.25</v>
      </c>
      <c r="Q18" s="42">
        <v>14</v>
      </c>
      <c r="R18" s="26" t="s">
        <v>482</v>
      </c>
      <c r="S18" s="32" t="s">
        <v>432</v>
      </c>
      <c r="T18" s="40">
        <v>0.112</v>
      </c>
    </row>
    <row r="19" spans="2:20" ht="23" x14ac:dyDescent="0.3">
      <c r="B19" s="42"/>
      <c r="C19" s="26"/>
      <c r="D19" s="32"/>
      <c r="E19" s="40"/>
      <c r="G19" s="42">
        <v>15</v>
      </c>
      <c r="H19" s="26" t="s">
        <v>483</v>
      </c>
      <c r="I19" s="32" t="s">
        <v>434</v>
      </c>
      <c r="J19" s="40">
        <v>0.187</v>
      </c>
      <c r="L19" s="42">
        <v>15</v>
      </c>
      <c r="M19" s="26" t="s">
        <v>476</v>
      </c>
      <c r="N19" s="32" t="s">
        <v>420</v>
      </c>
      <c r="O19" s="40">
        <v>2.5000000000000001E-2</v>
      </c>
      <c r="Q19" s="42">
        <v>15</v>
      </c>
      <c r="R19" s="26" t="s">
        <v>483</v>
      </c>
      <c r="S19" s="32" t="s">
        <v>434</v>
      </c>
      <c r="T19" s="40">
        <v>0.187</v>
      </c>
    </row>
    <row r="20" spans="2:20" x14ac:dyDescent="0.3">
      <c r="B20" s="42"/>
      <c r="C20" s="26"/>
      <c r="D20" s="32"/>
      <c r="E20" s="40"/>
      <c r="G20" s="42">
        <v>16</v>
      </c>
      <c r="H20" s="26" t="s">
        <v>484</v>
      </c>
      <c r="I20" s="32" t="s">
        <v>436</v>
      </c>
      <c r="J20" s="40">
        <v>7.4999999999999997E-2</v>
      </c>
      <c r="L20" s="42">
        <v>16</v>
      </c>
      <c r="M20" s="26" t="s">
        <v>477</v>
      </c>
      <c r="N20" s="32" t="s">
        <v>422</v>
      </c>
      <c r="O20" s="40">
        <v>3.6999999999999998E-2</v>
      </c>
      <c r="Q20" s="42">
        <v>16</v>
      </c>
      <c r="R20" s="26" t="s">
        <v>484</v>
      </c>
      <c r="S20" s="32" t="s">
        <v>436</v>
      </c>
      <c r="T20" s="40">
        <v>7.4999999999999997E-2</v>
      </c>
    </row>
    <row r="21" spans="2:20" x14ac:dyDescent="0.3">
      <c r="B21" s="42"/>
      <c r="C21" s="26"/>
      <c r="D21" s="32"/>
      <c r="E21" s="40"/>
      <c r="G21" s="42">
        <v>17</v>
      </c>
      <c r="H21" s="26" t="s">
        <v>485</v>
      </c>
      <c r="I21" s="32" t="s">
        <v>408</v>
      </c>
      <c r="J21" s="40">
        <v>0.14000000000000001</v>
      </c>
      <c r="L21" s="42">
        <v>17</v>
      </c>
      <c r="M21" s="26" t="s">
        <v>478</v>
      </c>
      <c r="N21" s="39" t="s">
        <v>424</v>
      </c>
      <c r="O21" s="40">
        <v>0.05</v>
      </c>
      <c r="Q21" s="42">
        <v>17</v>
      </c>
      <c r="R21" s="26" t="s">
        <v>485</v>
      </c>
      <c r="S21" s="32" t="s">
        <v>408</v>
      </c>
      <c r="T21" s="40">
        <v>0.14000000000000001</v>
      </c>
    </row>
    <row r="22" spans="2:20" x14ac:dyDescent="0.3">
      <c r="B22" s="42"/>
      <c r="C22" s="26"/>
      <c r="D22" s="32"/>
      <c r="E22" s="40"/>
      <c r="G22" s="42">
        <v>18</v>
      </c>
      <c r="H22" s="26" t="s">
        <v>486</v>
      </c>
      <c r="I22" s="32" t="s">
        <v>439</v>
      </c>
      <c r="J22" s="40">
        <v>0.13700000000000001</v>
      </c>
      <c r="L22" s="42">
        <v>18</v>
      </c>
      <c r="M22" s="26" t="s">
        <v>479</v>
      </c>
      <c r="N22" s="39" t="s">
        <v>426</v>
      </c>
      <c r="O22" s="40">
        <v>1.2E-2</v>
      </c>
      <c r="Q22" s="42">
        <v>18</v>
      </c>
      <c r="R22" s="26" t="s">
        <v>486</v>
      </c>
      <c r="S22" s="32" t="s">
        <v>439</v>
      </c>
      <c r="T22" s="40">
        <v>0.13700000000000001</v>
      </c>
    </row>
    <row r="23" spans="2:20" ht="23" x14ac:dyDescent="0.3">
      <c r="B23" s="42"/>
      <c r="C23" s="26"/>
      <c r="D23" s="32"/>
      <c r="E23" s="40"/>
      <c r="G23" s="42">
        <v>19</v>
      </c>
      <c r="H23" s="26" t="s">
        <v>487</v>
      </c>
      <c r="I23" s="32" t="s">
        <v>441</v>
      </c>
      <c r="J23" s="40">
        <v>0.3</v>
      </c>
      <c r="L23" s="42">
        <v>19</v>
      </c>
      <c r="M23" s="26" t="s">
        <v>480</v>
      </c>
      <c r="N23" s="32" t="s">
        <v>428</v>
      </c>
      <c r="O23" s="40">
        <v>8.6999999999999994E-2</v>
      </c>
      <c r="Q23" s="42">
        <v>19</v>
      </c>
      <c r="R23" s="26" t="s">
        <v>487</v>
      </c>
      <c r="S23" s="32" t="s">
        <v>441</v>
      </c>
      <c r="T23" s="40">
        <v>0.3</v>
      </c>
    </row>
    <row r="24" spans="2:20" ht="23" x14ac:dyDescent="0.3">
      <c r="B24" s="42"/>
      <c r="C24" s="26"/>
      <c r="D24" s="32"/>
      <c r="E24" s="40"/>
      <c r="G24" s="42">
        <v>20</v>
      </c>
      <c r="H24" s="26" t="s">
        <v>30</v>
      </c>
      <c r="I24" s="32" t="s">
        <v>443</v>
      </c>
      <c r="J24" s="40">
        <v>7.4999999999999997E-2</v>
      </c>
      <c r="L24" s="42">
        <v>20</v>
      </c>
      <c r="M24" s="26" t="s">
        <v>481</v>
      </c>
      <c r="N24" s="32" t="s">
        <v>430</v>
      </c>
      <c r="O24" s="40">
        <v>0.22500000000000001</v>
      </c>
      <c r="Q24" s="42">
        <v>20</v>
      </c>
      <c r="R24" s="26" t="s">
        <v>30</v>
      </c>
      <c r="S24" s="32" t="s">
        <v>443</v>
      </c>
      <c r="T24" s="40">
        <v>7.4999999999999997E-2</v>
      </c>
    </row>
    <row r="25" spans="2:20" x14ac:dyDescent="0.3">
      <c r="B25" s="42"/>
      <c r="C25" s="26"/>
      <c r="D25" s="32"/>
      <c r="E25" s="40"/>
      <c r="G25" s="42">
        <v>21</v>
      </c>
      <c r="H25" s="26" t="s">
        <v>488</v>
      </c>
      <c r="I25" s="32" t="s">
        <v>186</v>
      </c>
      <c r="J25" s="40">
        <v>0.1</v>
      </c>
      <c r="L25" s="42">
        <v>21</v>
      </c>
      <c r="M25" s="26" t="s">
        <v>482</v>
      </c>
      <c r="N25" s="32" t="s">
        <v>432</v>
      </c>
      <c r="O25" s="40">
        <v>0.112</v>
      </c>
      <c r="Q25" s="42">
        <v>21</v>
      </c>
      <c r="R25" s="26" t="s">
        <v>488</v>
      </c>
      <c r="S25" s="32" t="s">
        <v>186</v>
      </c>
      <c r="T25" s="40">
        <v>0.1</v>
      </c>
    </row>
    <row r="26" spans="2:20" ht="23" x14ac:dyDescent="0.3">
      <c r="B26" s="42"/>
      <c r="C26" s="26"/>
      <c r="D26" s="32"/>
      <c r="E26" s="40"/>
      <c r="G26" s="42">
        <v>22</v>
      </c>
      <c r="H26" s="26" t="s">
        <v>489</v>
      </c>
      <c r="I26" s="39" t="s">
        <v>446</v>
      </c>
      <c r="J26" s="40">
        <v>0.13700000000000001</v>
      </c>
      <c r="L26" s="42">
        <v>22</v>
      </c>
      <c r="M26" s="26" t="s">
        <v>483</v>
      </c>
      <c r="N26" s="32" t="s">
        <v>434</v>
      </c>
      <c r="O26" s="40">
        <v>0.187</v>
      </c>
      <c r="Q26" s="42">
        <v>22</v>
      </c>
      <c r="R26" s="26" t="s">
        <v>489</v>
      </c>
      <c r="S26" s="39" t="s">
        <v>446</v>
      </c>
      <c r="T26" s="40">
        <v>0.13700000000000001</v>
      </c>
    </row>
    <row r="27" spans="2:20" x14ac:dyDescent="0.3">
      <c r="B27" s="42"/>
      <c r="C27" s="26"/>
      <c r="D27" s="32"/>
      <c r="E27" s="40"/>
      <c r="G27" s="42">
        <v>23</v>
      </c>
      <c r="H27" s="26" t="s">
        <v>490</v>
      </c>
      <c r="I27" s="32" t="s">
        <v>448</v>
      </c>
      <c r="J27" s="40">
        <v>0.125</v>
      </c>
      <c r="L27" s="42">
        <v>23</v>
      </c>
      <c r="M27" s="26" t="s">
        <v>484</v>
      </c>
      <c r="N27" s="32" t="s">
        <v>436</v>
      </c>
      <c r="O27" s="40">
        <v>7.4999999999999997E-2</v>
      </c>
      <c r="Q27" s="42">
        <v>23</v>
      </c>
      <c r="R27" s="26" t="s">
        <v>490</v>
      </c>
      <c r="S27" s="32" t="s">
        <v>448</v>
      </c>
      <c r="T27" s="40">
        <v>0.125</v>
      </c>
    </row>
    <row r="28" spans="2:20" x14ac:dyDescent="0.3">
      <c r="B28" s="42"/>
      <c r="C28" s="26"/>
      <c r="D28" s="32"/>
      <c r="E28" s="40"/>
      <c r="G28" s="42">
        <v>24</v>
      </c>
      <c r="H28" s="26" t="s">
        <v>491</v>
      </c>
      <c r="I28" s="39" t="s">
        <v>450</v>
      </c>
      <c r="J28" s="40">
        <v>0.16200000000000001</v>
      </c>
      <c r="L28" s="42">
        <v>24</v>
      </c>
      <c r="M28" s="26" t="s">
        <v>485</v>
      </c>
      <c r="N28" s="32" t="s">
        <v>408</v>
      </c>
      <c r="O28" s="40">
        <v>0.14000000000000001</v>
      </c>
      <c r="Q28" s="42">
        <v>24</v>
      </c>
      <c r="R28" s="26" t="s">
        <v>491</v>
      </c>
      <c r="S28" s="39" t="s">
        <v>450</v>
      </c>
      <c r="T28" s="40">
        <v>0.16200000000000001</v>
      </c>
    </row>
    <row r="29" spans="2:20" x14ac:dyDescent="0.3">
      <c r="B29" s="42"/>
      <c r="C29" s="26"/>
      <c r="D29" s="32"/>
      <c r="E29" s="40"/>
      <c r="G29" s="42">
        <v>25</v>
      </c>
      <c r="H29" s="26" t="s">
        <v>492</v>
      </c>
      <c r="I29" s="32" t="s">
        <v>452</v>
      </c>
      <c r="J29" s="40">
        <v>0.17499999999999999</v>
      </c>
      <c r="L29" s="42">
        <v>25</v>
      </c>
      <c r="M29" s="26" t="s">
        <v>486</v>
      </c>
      <c r="N29" s="32" t="s">
        <v>439</v>
      </c>
      <c r="O29" s="40">
        <v>0.13700000000000001</v>
      </c>
      <c r="Q29" s="42">
        <v>25</v>
      </c>
      <c r="R29" s="26" t="s">
        <v>492</v>
      </c>
      <c r="S29" s="32" t="s">
        <v>452</v>
      </c>
      <c r="T29" s="40">
        <v>0.17499999999999999</v>
      </c>
    </row>
    <row r="30" spans="2:20" ht="23" x14ac:dyDescent="0.3">
      <c r="B30" s="42"/>
      <c r="C30" s="26"/>
      <c r="D30" s="32"/>
      <c r="E30" s="40"/>
      <c r="G30" s="42">
        <v>26</v>
      </c>
      <c r="H30" s="26" t="s">
        <v>493</v>
      </c>
      <c r="I30" s="39" t="s">
        <v>454</v>
      </c>
      <c r="J30" s="40">
        <v>0.17499999999999999</v>
      </c>
      <c r="L30" s="42">
        <v>26</v>
      </c>
      <c r="M30" s="26" t="s">
        <v>487</v>
      </c>
      <c r="N30" s="32" t="s">
        <v>441</v>
      </c>
      <c r="O30" s="40">
        <v>0.3</v>
      </c>
      <c r="Q30" s="42">
        <v>26</v>
      </c>
      <c r="R30" s="26" t="s">
        <v>493</v>
      </c>
      <c r="S30" s="39" t="s">
        <v>454</v>
      </c>
      <c r="T30" s="40">
        <v>0.17499999999999999</v>
      </c>
    </row>
    <row r="31" spans="2:20" ht="23" x14ac:dyDescent="0.3">
      <c r="B31" s="42"/>
      <c r="C31" s="26"/>
      <c r="D31" s="32"/>
      <c r="E31" s="40"/>
      <c r="G31" s="42">
        <v>27</v>
      </c>
      <c r="H31" s="26" t="s">
        <v>494</v>
      </c>
      <c r="I31" s="32" t="s">
        <v>456</v>
      </c>
      <c r="J31" s="40">
        <v>0.4</v>
      </c>
      <c r="L31" s="42">
        <v>27</v>
      </c>
      <c r="M31" s="26" t="s">
        <v>30</v>
      </c>
      <c r="N31" s="32" t="s">
        <v>443</v>
      </c>
      <c r="O31" s="40">
        <v>7.4999999999999997E-2</v>
      </c>
      <c r="Q31" s="42">
        <v>27</v>
      </c>
      <c r="R31" s="26" t="s">
        <v>494</v>
      </c>
      <c r="S31" s="32" t="s">
        <v>456</v>
      </c>
      <c r="T31" s="40">
        <v>0.4</v>
      </c>
    </row>
    <row r="32" spans="2:20" ht="23" x14ac:dyDescent="0.3">
      <c r="B32" s="42"/>
      <c r="C32" s="26"/>
      <c r="D32" s="32"/>
      <c r="E32" s="40"/>
      <c r="G32" s="42">
        <v>28</v>
      </c>
      <c r="H32" s="26" t="s">
        <v>495</v>
      </c>
      <c r="I32" s="32" t="s">
        <v>458</v>
      </c>
      <c r="J32" s="40">
        <v>0.35</v>
      </c>
      <c r="L32" s="42">
        <v>28</v>
      </c>
      <c r="M32" s="26" t="s">
        <v>488</v>
      </c>
      <c r="N32" s="32" t="s">
        <v>186</v>
      </c>
      <c r="O32" s="40">
        <v>0.1</v>
      </c>
      <c r="Q32" s="42">
        <v>28</v>
      </c>
      <c r="R32" s="26" t="s">
        <v>495</v>
      </c>
      <c r="S32" s="32" t="s">
        <v>458</v>
      </c>
      <c r="T32" s="40">
        <v>0.35</v>
      </c>
    </row>
    <row r="33" spans="2:20" x14ac:dyDescent="0.3">
      <c r="B33" s="42"/>
      <c r="C33" s="26"/>
      <c r="D33" s="32"/>
      <c r="E33" s="40"/>
      <c r="G33" s="42">
        <v>29</v>
      </c>
      <c r="H33" s="26" t="s">
        <v>496</v>
      </c>
      <c r="I33" s="39" t="s">
        <v>460</v>
      </c>
      <c r="J33" s="40">
        <v>0.23799999999999999</v>
      </c>
      <c r="L33" s="42">
        <v>29</v>
      </c>
      <c r="M33" s="26" t="s">
        <v>489</v>
      </c>
      <c r="N33" s="39" t="s">
        <v>446</v>
      </c>
      <c r="O33" s="40">
        <v>0.13700000000000001</v>
      </c>
      <c r="Q33" s="42">
        <v>29</v>
      </c>
      <c r="R33" s="26" t="s">
        <v>496</v>
      </c>
      <c r="S33" s="39" t="s">
        <v>460</v>
      </c>
      <c r="T33" s="40">
        <v>0.23799999999999999</v>
      </c>
    </row>
    <row r="34" spans="2:20" x14ac:dyDescent="0.3">
      <c r="B34" s="42"/>
      <c r="C34" s="26"/>
      <c r="D34" s="32"/>
      <c r="E34" s="40"/>
      <c r="G34" s="272"/>
      <c r="H34" s="273"/>
      <c r="I34" s="274"/>
      <c r="J34" s="275"/>
      <c r="L34" s="42">
        <v>30</v>
      </c>
      <c r="M34" s="26" t="s">
        <v>490</v>
      </c>
      <c r="N34" s="32" t="s">
        <v>448</v>
      </c>
      <c r="O34" s="40">
        <v>0.125</v>
      </c>
      <c r="Q34" s="272"/>
      <c r="R34" s="273"/>
      <c r="S34" s="274"/>
      <c r="T34" s="275"/>
    </row>
    <row r="35" spans="2:20" x14ac:dyDescent="0.3">
      <c r="B35" s="42"/>
      <c r="C35" s="26"/>
      <c r="D35" s="32"/>
      <c r="E35" s="40"/>
      <c r="G35" s="42"/>
      <c r="H35" s="26"/>
      <c r="I35" s="32"/>
      <c r="J35" s="40"/>
      <c r="L35" s="42">
        <v>31</v>
      </c>
      <c r="M35" s="26" t="s">
        <v>491</v>
      </c>
      <c r="N35" s="39" t="s">
        <v>450</v>
      </c>
      <c r="O35" s="40">
        <v>0.16200000000000001</v>
      </c>
      <c r="Q35" s="42"/>
      <c r="R35" s="26"/>
      <c r="S35" s="37"/>
      <c r="T35" s="40"/>
    </row>
    <row r="36" spans="2:20" x14ac:dyDescent="0.3">
      <c r="B36" s="42"/>
      <c r="C36" s="26"/>
      <c r="D36" s="32"/>
      <c r="E36" s="40"/>
      <c r="G36" s="42"/>
      <c r="H36" s="26"/>
      <c r="I36" s="32"/>
      <c r="J36" s="40"/>
      <c r="L36" s="42">
        <v>32</v>
      </c>
      <c r="M36" s="26" t="s">
        <v>492</v>
      </c>
      <c r="N36" s="32" t="s">
        <v>452</v>
      </c>
      <c r="O36" s="40">
        <v>0.17499999999999999</v>
      </c>
      <c r="Q36" s="42"/>
      <c r="R36" s="26"/>
      <c r="S36" s="37"/>
      <c r="T36" s="40"/>
    </row>
    <row r="37" spans="2:20" x14ac:dyDescent="0.3">
      <c r="B37" s="42"/>
      <c r="C37" s="26"/>
      <c r="D37" s="32"/>
      <c r="E37" s="40"/>
      <c r="G37" s="42"/>
      <c r="H37" s="26"/>
      <c r="I37" s="32"/>
      <c r="J37" s="40"/>
      <c r="L37" s="42">
        <v>33</v>
      </c>
      <c r="M37" s="26" t="s">
        <v>493</v>
      </c>
      <c r="N37" s="39" t="s">
        <v>454</v>
      </c>
      <c r="O37" s="40">
        <v>0.17499999999999999</v>
      </c>
      <c r="Q37" s="42"/>
      <c r="R37" s="26"/>
      <c r="S37" s="37"/>
      <c r="T37" s="40"/>
    </row>
    <row r="38" spans="2:20" x14ac:dyDescent="0.3">
      <c r="B38" s="42"/>
      <c r="C38" s="26"/>
      <c r="D38" s="32"/>
      <c r="E38" s="40"/>
      <c r="G38" s="42"/>
      <c r="H38" s="26"/>
      <c r="I38" s="32"/>
      <c r="J38" s="40"/>
      <c r="L38" s="42">
        <v>34</v>
      </c>
      <c r="M38" s="26" t="s">
        <v>494</v>
      </c>
      <c r="N38" s="32" t="s">
        <v>456</v>
      </c>
      <c r="O38" s="40">
        <v>0.4</v>
      </c>
      <c r="Q38" s="42"/>
      <c r="R38" s="27"/>
      <c r="S38" s="39"/>
      <c r="T38" s="40"/>
    </row>
    <row r="39" spans="2:20" ht="23" x14ac:dyDescent="0.3">
      <c r="B39" s="42"/>
      <c r="C39" s="26"/>
      <c r="D39" s="32"/>
      <c r="E39" s="40"/>
      <c r="G39" s="42"/>
      <c r="H39" s="26"/>
      <c r="I39" s="32"/>
      <c r="J39" s="40"/>
      <c r="L39" s="42">
        <v>35</v>
      </c>
      <c r="M39" s="26" t="s">
        <v>495</v>
      </c>
      <c r="N39" s="32" t="s">
        <v>458</v>
      </c>
      <c r="O39" s="40">
        <v>0.35</v>
      </c>
      <c r="Q39" s="42"/>
      <c r="R39" s="27"/>
      <c r="S39" s="39"/>
      <c r="T39" s="40"/>
    </row>
    <row r="40" spans="2:20" x14ac:dyDescent="0.3">
      <c r="B40" s="42"/>
      <c r="C40" s="26"/>
      <c r="D40" s="32"/>
      <c r="E40" s="40"/>
      <c r="G40" s="42"/>
      <c r="H40" s="26"/>
      <c r="I40" s="32"/>
      <c r="J40" s="40"/>
      <c r="L40" s="42">
        <v>36</v>
      </c>
      <c r="M40" s="26" t="s">
        <v>496</v>
      </c>
      <c r="N40" s="39" t="s">
        <v>460</v>
      </c>
      <c r="O40" s="40">
        <v>0.23799999999999999</v>
      </c>
      <c r="Q40" s="42"/>
      <c r="R40" s="27"/>
      <c r="S40" s="39"/>
      <c r="T40" s="40"/>
    </row>
    <row r="41" spans="2:20" x14ac:dyDescent="0.3">
      <c r="B41" s="42"/>
      <c r="C41" s="26"/>
      <c r="D41" s="32"/>
      <c r="E41" s="40"/>
      <c r="G41" s="42"/>
      <c r="H41" s="26"/>
      <c r="I41" s="32"/>
      <c r="J41" s="40"/>
      <c r="L41" s="42"/>
      <c r="M41" s="26"/>
      <c r="N41" s="32"/>
      <c r="O41" s="40"/>
      <c r="Q41" s="42"/>
      <c r="R41" s="27"/>
      <c r="S41" s="39"/>
      <c r="T41" s="40"/>
    </row>
    <row r="42" spans="2:20" x14ac:dyDescent="0.3">
      <c r="B42" s="42"/>
      <c r="C42" s="26"/>
      <c r="D42" s="32"/>
      <c r="E42" s="40"/>
      <c r="G42" s="42"/>
      <c r="H42" s="26"/>
      <c r="I42" s="32"/>
      <c r="J42" s="40"/>
      <c r="L42" s="42"/>
      <c r="M42" s="26"/>
      <c r="N42" s="32"/>
      <c r="O42" s="40"/>
      <c r="Q42" s="42"/>
      <c r="R42" s="27"/>
      <c r="S42" s="39"/>
      <c r="T42" s="40"/>
    </row>
    <row r="43" spans="2:20" x14ac:dyDescent="0.3">
      <c r="B43" s="42"/>
      <c r="C43" s="26"/>
      <c r="D43" s="32"/>
      <c r="E43" s="40"/>
      <c r="G43" s="42"/>
      <c r="H43" s="26"/>
      <c r="I43" s="32"/>
      <c r="J43" s="40"/>
      <c r="L43" s="42"/>
      <c r="M43" s="26"/>
      <c r="N43" s="32"/>
      <c r="O43" s="40"/>
      <c r="Q43" s="42"/>
      <c r="R43" s="27"/>
      <c r="S43" s="39"/>
      <c r="T43" s="40"/>
    </row>
    <row r="44" spans="2:20" x14ac:dyDescent="0.3">
      <c r="B44" s="42"/>
      <c r="C44" s="26"/>
      <c r="D44" s="32"/>
      <c r="E44" s="40"/>
      <c r="G44" s="42"/>
      <c r="H44" s="26"/>
      <c r="I44" s="32"/>
      <c r="J44" s="40"/>
      <c r="L44" s="42"/>
      <c r="M44" s="26"/>
      <c r="N44" s="32"/>
      <c r="O44" s="40"/>
      <c r="Q44" s="42"/>
      <c r="R44" s="27"/>
      <c r="S44" s="39"/>
      <c r="T44" s="40"/>
    </row>
    <row r="45" spans="2:20" x14ac:dyDescent="0.3">
      <c r="B45" s="42"/>
      <c r="C45" s="26"/>
      <c r="D45" s="32"/>
      <c r="E45" s="40"/>
      <c r="G45" s="42"/>
      <c r="H45" s="26"/>
      <c r="I45" s="32"/>
      <c r="J45" s="40"/>
      <c r="L45" s="42"/>
      <c r="M45" s="26"/>
      <c r="N45" s="32"/>
      <c r="O45" s="40"/>
      <c r="Q45" s="42"/>
      <c r="R45" s="27"/>
      <c r="S45" s="39"/>
      <c r="T45" s="40"/>
    </row>
    <row r="46" spans="2:20" x14ac:dyDescent="0.3">
      <c r="B46" s="42"/>
      <c r="C46" s="26"/>
      <c r="D46" s="32"/>
      <c r="E46" s="40"/>
      <c r="G46" s="42"/>
      <c r="H46" s="26"/>
      <c r="I46" s="32"/>
      <c r="J46" s="40"/>
      <c r="L46" s="42"/>
      <c r="M46" s="26"/>
      <c r="N46" s="32"/>
      <c r="O46" s="40"/>
      <c r="Q46" s="42"/>
      <c r="R46" s="27"/>
      <c r="S46" s="39"/>
      <c r="T46" s="40"/>
    </row>
    <row r="47" spans="2:20" x14ac:dyDescent="0.3">
      <c r="B47" s="42"/>
      <c r="C47" s="26"/>
      <c r="D47" s="32"/>
      <c r="E47" s="40"/>
      <c r="G47" s="42"/>
      <c r="H47" s="26"/>
      <c r="I47" s="32"/>
      <c r="J47" s="40"/>
      <c r="L47" s="42"/>
      <c r="M47" s="26"/>
      <c r="N47" s="32"/>
      <c r="O47" s="40"/>
      <c r="Q47" s="42"/>
      <c r="R47" s="27"/>
      <c r="S47" s="39"/>
      <c r="T47" s="40"/>
    </row>
    <row r="48" spans="2:20" x14ac:dyDescent="0.3">
      <c r="B48" s="42"/>
      <c r="C48" s="26"/>
      <c r="D48" s="32"/>
      <c r="E48" s="40"/>
      <c r="G48" s="42"/>
      <c r="H48" s="26"/>
      <c r="I48" s="32"/>
      <c r="J48" s="40"/>
      <c r="L48" s="42"/>
      <c r="M48" s="26"/>
      <c r="N48" s="32"/>
      <c r="O48" s="40"/>
      <c r="Q48" s="42"/>
      <c r="R48" s="27"/>
      <c r="S48" s="39"/>
      <c r="T48" s="40"/>
    </row>
    <row r="49" spans="2:20" x14ac:dyDescent="0.3">
      <c r="B49" s="42"/>
      <c r="C49" s="26"/>
      <c r="D49" s="32"/>
      <c r="E49" s="40"/>
      <c r="G49" s="42"/>
      <c r="H49" s="26"/>
      <c r="I49" s="32"/>
      <c r="J49" s="40"/>
      <c r="L49" s="42"/>
      <c r="M49" s="26"/>
      <c r="N49" s="32"/>
      <c r="O49" s="40"/>
      <c r="Q49" s="42"/>
      <c r="R49" s="27"/>
      <c r="S49" s="39"/>
      <c r="T49" s="40"/>
    </row>
    <row r="50" spans="2:20" x14ac:dyDescent="0.3">
      <c r="B50" s="42"/>
      <c r="C50" s="26"/>
      <c r="D50" s="32"/>
      <c r="E50" s="40"/>
      <c r="G50" s="42"/>
      <c r="H50" s="26"/>
      <c r="I50" s="32"/>
      <c r="J50" s="40"/>
      <c r="L50" s="42"/>
      <c r="M50" s="26"/>
      <c r="N50" s="32"/>
      <c r="O50" s="40"/>
      <c r="Q50" s="42"/>
      <c r="R50" s="27"/>
      <c r="S50" s="39"/>
      <c r="T50" s="40"/>
    </row>
    <row r="51" spans="2:20" x14ac:dyDescent="0.3">
      <c r="M51" s="35"/>
      <c r="N51" s="36"/>
      <c r="R51" s="35"/>
      <c r="S51" s="36"/>
    </row>
    <row r="52" spans="2:20" x14ac:dyDescent="0.3">
      <c r="M52" s="35"/>
      <c r="N52" s="36"/>
      <c r="R52" s="35"/>
      <c r="S52" s="36"/>
    </row>
    <row r="53" spans="2:20" x14ac:dyDescent="0.3">
      <c r="M53" s="35"/>
      <c r="N53" s="36"/>
    </row>
    <row r="54" spans="2:20" x14ac:dyDescent="0.3">
      <c r="M54" s="35"/>
      <c r="N54" s="36"/>
    </row>
    <row r="55" spans="2:20" x14ac:dyDescent="0.3">
      <c r="M55" s="35"/>
      <c r="N55" s="36"/>
    </row>
    <row r="56" spans="2:20" x14ac:dyDescent="0.3">
      <c r="M56" s="35"/>
      <c r="N56" s="36"/>
    </row>
    <row r="57" spans="2:20" x14ac:dyDescent="0.3">
      <c r="M57" s="35"/>
      <c r="N57" s="36"/>
    </row>
    <row r="58" spans="2:20" x14ac:dyDescent="0.3">
      <c r="M58" s="35"/>
      <c r="N58" s="36"/>
    </row>
    <row r="59" spans="2:20" x14ac:dyDescent="0.3">
      <c r="M59" s="35"/>
      <c r="N59" s="36"/>
    </row>
    <row r="60" spans="2:20" x14ac:dyDescent="0.3">
      <c r="M60" s="35"/>
      <c r="N60" s="36"/>
    </row>
    <row r="61" spans="2:20" x14ac:dyDescent="0.3">
      <c r="M61" s="35"/>
      <c r="N61" s="36"/>
    </row>
    <row r="62" spans="2:20" x14ac:dyDescent="0.3">
      <c r="M62" s="35"/>
      <c r="N62" s="36"/>
    </row>
    <row r="63" spans="2:20" x14ac:dyDescent="0.3">
      <c r="M63" s="35"/>
      <c r="N63" s="36"/>
    </row>
    <row r="64" spans="2:20" x14ac:dyDescent="0.3">
      <c r="M64" s="35"/>
      <c r="N64" s="36"/>
    </row>
    <row r="65" spans="13:14" x14ac:dyDescent="0.3">
      <c r="M65" s="35"/>
      <c r="N65" s="36"/>
    </row>
    <row r="66" spans="13:14" x14ac:dyDescent="0.3">
      <c r="M66" s="35"/>
      <c r="N66" s="36"/>
    </row>
    <row r="67" spans="13:14" x14ac:dyDescent="0.3">
      <c r="M67" s="35"/>
      <c r="N67" s="36"/>
    </row>
    <row r="68" spans="13:14" x14ac:dyDescent="0.3">
      <c r="M68" s="35"/>
      <c r="N68" s="36"/>
    </row>
  </sheetData>
  <sheetProtection algorithmName="SHA-512" hashValue="HjzT5kFjR84v6oFbPD5rWHtgZjM9zROKnDu9eY6HF3TxNlEKg792xBwWphZ8NUKLtkW25s1JpiinoJXWXQ3btQ==" saltValue="0+3AxzDoeAnwHGfVpkCk3A==" spinCount="100000" sheet="1" objects="1" scenarios="1"/>
  <mergeCells count="5">
    <mergeCell ref="A1:T1"/>
    <mergeCell ref="B3:E3"/>
    <mergeCell ref="G3:J3"/>
    <mergeCell ref="L3:O3"/>
    <mergeCell ref="Q3:T3"/>
  </mergeCell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A6BC8-7976-4735-9245-910C5C5563F2}">
  <sheetPr>
    <tabColor theme="4" tint="0.79998168889431442"/>
  </sheetPr>
  <dimension ref="A1:O68"/>
  <sheetViews>
    <sheetView topLeftCell="A4" workbookViewId="0">
      <selection activeCell="E11" sqref="E11"/>
    </sheetView>
  </sheetViews>
  <sheetFormatPr baseColWidth="10" defaultColWidth="8.58203125" defaultRowHeight="13" x14ac:dyDescent="0.3"/>
  <cols>
    <col min="1" max="1" width="2.58203125" style="29" customWidth="1"/>
    <col min="2" max="2" width="10.08203125" style="29" customWidth="1"/>
    <col min="3" max="3" width="10.58203125" style="29" customWidth="1"/>
    <col min="4" max="4" width="3.58203125" style="29" customWidth="1"/>
    <col min="5" max="5" width="7.9140625" style="29" customWidth="1"/>
    <col min="6" max="6" width="20.58203125" style="34" customWidth="1"/>
    <col min="7" max="7" width="5.58203125" style="41" customWidth="1"/>
    <col min="8" max="8" width="3.58203125" style="29" customWidth="1"/>
    <col min="9" max="9" width="10.08203125" style="29" customWidth="1"/>
    <col min="10" max="10" width="20.58203125" style="34" customWidth="1"/>
    <col min="11" max="11" width="6.9140625" style="41" customWidth="1"/>
    <col min="12" max="12" width="3.58203125" style="29" customWidth="1"/>
    <col min="13" max="13" width="9.9140625" style="29" customWidth="1"/>
    <col min="14" max="14" width="20.58203125" style="34" customWidth="1"/>
    <col min="15" max="15" width="6.9140625" style="41" customWidth="1"/>
    <col min="16" max="16384" width="8.58203125" style="29"/>
  </cols>
  <sheetData>
    <row r="1" spans="1:15" ht="35" x14ac:dyDescent="0.25">
      <c r="A1" s="352" t="s">
        <v>497</v>
      </c>
      <c r="B1" s="352"/>
      <c r="C1" s="352"/>
      <c r="D1" s="352"/>
      <c r="E1" s="352"/>
      <c r="F1" s="352"/>
      <c r="G1" s="352"/>
      <c r="H1" s="352"/>
      <c r="I1" s="352"/>
      <c r="J1" s="352"/>
      <c r="K1" s="352"/>
      <c r="L1" s="352"/>
      <c r="M1" s="352"/>
      <c r="N1" s="352"/>
      <c r="O1" s="293"/>
    </row>
    <row r="3" spans="1:15" ht="18" x14ac:dyDescent="0.4">
      <c r="B3" s="353" t="s">
        <v>165</v>
      </c>
      <c r="C3" s="353"/>
      <c r="E3" s="353" t="s">
        <v>166</v>
      </c>
      <c r="F3" s="353"/>
      <c r="G3" s="353"/>
      <c r="I3" s="353" t="s">
        <v>167</v>
      </c>
      <c r="J3" s="353"/>
      <c r="K3" s="353"/>
      <c r="M3" s="353" t="s">
        <v>168</v>
      </c>
      <c r="N3" s="353"/>
      <c r="O3" s="353"/>
    </row>
    <row r="4" spans="1:15" x14ac:dyDescent="0.3">
      <c r="B4" s="23" t="s">
        <v>144</v>
      </c>
      <c r="C4" s="23" t="s">
        <v>171</v>
      </c>
      <c r="E4" s="23" t="s">
        <v>144</v>
      </c>
      <c r="F4" s="33" t="s">
        <v>170</v>
      </c>
      <c r="G4" s="23" t="s">
        <v>171</v>
      </c>
      <c r="I4" s="23" t="s">
        <v>144</v>
      </c>
      <c r="J4" s="33" t="s">
        <v>170</v>
      </c>
      <c r="K4" s="23" t="s">
        <v>171</v>
      </c>
      <c r="M4" s="23" t="s">
        <v>144</v>
      </c>
      <c r="N4" s="33" t="s">
        <v>170</v>
      </c>
      <c r="O4" s="23" t="s">
        <v>171</v>
      </c>
    </row>
    <row r="5" spans="1:15" ht="34.5" x14ac:dyDescent="0.3">
      <c r="B5" s="30"/>
      <c r="C5" s="31"/>
      <c r="E5" s="26" t="s">
        <v>498</v>
      </c>
      <c r="F5" s="32" t="s">
        <v>499</v>
      </c>
      <c r="G5" s="40">
        <v>0.05</v>
      </c>
      <c r="I5" s="26" t="s">
        <v>500</v>
      </c>
      <c r="J5" s="32" t="s">
        <v>501</v>
      </c>
      <c r="K5" s="40">
        <v>0.2</v>
      </c>
      <c r="M5" s="26" t="s">
        <v>502</v>
      </c>
      <c r="N5" s="32" t="s">
        <v>503</v>
      </c>
      <c r="O5" s="40">
        <v>0.2</v>
      </c>
    </row>
    <row r="6" spans="1:15" ht="34.5" x14ac:dyDescent="0.3">
      <c r="B6" s="30"/>
      <c r="C6" s="31"/>
      <c r="E6" s="26" t="s">
        <v>504</v>
      </c>
      <c r="F6" s="32" t="s">
        <v>505</v>
      </c>
      <c r="G6" s="40">
        <v>0.1</v>
      </c>
      <c r="I6" s="26" t="s">
        <v>506</v>
      </c>
      <c r="J6" s="32" t="s">
        <v>507</v>
      </c>
      <c r="K6" s="40">
        <v>0.3</v>
      </c>
      <c r="M6" s="26" t="s">
        <v>508</v>
      </c>
      <c r="N6" s="32" t="s">
        <v>509</v>
      </c>
      <c r="O6" s="40">
        <v>0.3</v>
      </c>
    </row>
    <row r="7" spans="1:15" ht="34.5" x14ac:dyDescent="0.3">
      <c r="B7" s="30"/>
      <c r="C7" s="31"/>
      <c r="E7" s="26" t="s">
        <v>510</v>
      </c>
      <c r="F7" s="32" t="s">
        <v>511</v>
      </c>
      <c r="G7" s="40">
        <v>0.15</v>
      </c>
      <c r="I7" s="26" t="s">
        <v>512</v>
      </c>
      <c r="J7" s="32" t="s">
        <v>513</v>
      </c>
      <c r="K7" s="40">
        <v>0.4</v>
      </c>
      <c r="M7" s="26" t="s">
        <v>514</v>
      </c>
      <c r="N7" s="32" t="s">
        <v>515</v>
      </c>
      <c r="O7" s="40">
        <v>0.5</v>
      </c>
    </row>
    <row r="8" spans="1:15" ht="23" x14ac:dyDescent="0.3">
      <c r="B8" s="30"/>
      <c r="C8" s="31"/>
      <c r="E8" s="26" t="s">
        <v>516</v>
      </c>
      <c r="F8" s="32" t="s">
        <v>517</v>
      </c>
      <c r="G8" s="40">
        <v>0.1</v>
      </c>
      <c r="I8" s="26" t="s">
        <v>518</v>
      </c>
      <c r="J8" s="32" t="s">
        <v>519</v>
      </c>
      <c r="K8" s="40">
        <v>0.3</v>
      </c>
      <c r="M8" s="26" t="s">
        <v>520</v>
      </c>
      <c r="N8" s="32" t="s">
        <v>521</v>
      </c>
      <c r="O8" s="40">
        <v>0.7</v>
      </c>
    </row>
    <row r="9" spans="1:15" ht="23" x14ac:dyDescent="0.3">
      <c r="B9" s="30"/>
      <c r="C9" s="31"/>
      <c r="E9" s="26" t="s">
        <v>522</v>
      </c>
      <c r="F9" s="32" t="s">
        <v>523</v>
      </c>
      <c r="G9" s="40">
        <v>0.2</v>
      </c>
      <c r="I9" s="26" t="s">
        <v>524</v>
      </c>
      <c r="J9" s="32" t="s">
        <v>525</v>
      </c>
      <c r="K9" s="40">
        <v>0.4</v>
      </c>
      <c r="M9" s="26" t="s">
        <v>526</v>
      </c>
      <c r="N9" s="32" t="s">
        <v>527</v>
      </c>
      <c r="O9" s="40">
        <v>0.1</v>
      </c>
    </row>
    <row r="10" spans="1:15" ht="23" x14ac:dyDescent="0.3">
      <c r="B10" s="30"/>
      <c r="C10" s="31"/>
      <c r="E10" s="26" t="s">
        <v>528</v>
      </c>
      <c r="F10" s="32" t="s">
        <v>529</v>
      </c>
      <c r="G10" s="40">
        <v>0.3</v>
      </c>
      <c r="I10" s="26" t="s">
        <v>530</v>
      </c>
      <c r="J10" s="32" t="s">
        <v>531</v>
      </c>
      <c r="K10" s="40">
        <v>0.5</v>
      </c>
      <c r="M10" s="26" t="s">
        <v>532</v>
      </c>
      <c r="N10" s="32" t="s">
        <v>533</v>
      </c>
      <c r="O10" s="40">
        <v>0.2</v>
      </c>
    </row>
    <row r="11" spans="1:15" ht="46" x14ac:dyDescent="0.3">
      <c r="B11" s="30"/>
      <c r="C11" s="31"/>
      <c r="E11" s="26" t="s">
        <v>534</v>
      </c>
      <c r="F11" s="32" t="s">
        <v>535</v>
      </c>
      <c r="G11" s="40">
        <v>0.125</v>
      </c>
      <c r="I11" s="26" t="s">
        <v>536</v>
      </c>
      <c r="J11" s="32" t="s">
        <v>537</v>
      </c>
      <c r="K11" s="40">
        <v>0.4</v>
      </c>
      <c r="M11" s="26" t="s">
        <v>538</v>
      </c>
      <c r="N11" s="32" t="s">
        <v>539</v>
      </c>
      <c r="O11" s="40">
        <v>0.3</v>
      </c>
    </row>
    <row r="12" spans="1:15" ht="46" x14ac:dyDescent="0.3">
      <c r="B12" s="30"/>
      <c r="C12" s="31"/>
      <c r="E12" s="26" t="s">
        <v>540</v>
      </c>
      <c r="F12" s="32" t="s">
        <v>541</v>
      </c>
      <c r="G12" s="40">
        <v>0.22500000000000001</v>
      </c>
      <c r="I12" s="26" t="s">
        <v>542</v>
      </c>
      <c r="J12" s="32" t="s">
        <v>543</v>
      </c>
      <c r="K12" s="40">
        <v>0.4</v>
      </c>
      <c r="M12" s="26" t="s">
        <v>544</v>
      </c>
      <c r="N12" s="32" t="s">
        <v>545</v>
      </c>
      <c r="O12" s="40">
        <v>0.5</v>
      </c>
    </row>
    <row r="13" spans="1:15" ht="46" x14ac:dyDescent="0.3">
      <c r="B13" s="30"/>
      <c r="C13" s="31"/>
      <c r="E13" s="26" t="s">
        <v>546</v>
      </c>
      <c r="F13" s="32" t="s">
        <v>547</v>
      </c>
      <c r="G13" s="40">
        <v>0.32500000000000001</v>
      </c>
      <c r="I13" s="26" t="s">
        <v>548</v>
      </c>
      <c r="J13" s="32" t="s">
        <v>549</v>
      </c>
      <c r="K13" s="40">
        <v>0.25</v>
      </c>
      <c r="M13" s="26" t="s">
        <v>550</v>
      </c>
      <c r="N13" s="32" t="s">
        <v>551</v>
      </c>
      <c r="O13" s="40">
        <v>0.7</v>
      </c>
    </row>
    <row r="14" spans="1:15" ht="46" x14ac:dyDescent="0.3">
      <c r="B14" s="30"/>
      <c r="C14" s="31"/>
      <c r="E14" s="26" t="s">
        <v>552</v>
      </c>
      <c r="F14" s="32" t="s">
        <v>553</v>
      </c>
      <c r="G14" s="40">
        <v>0.42499999999999999</v>
      </c>
      <c r="I14" s="26" t="s">
        <v>554</v>
      </c>
      <c r="J14" s="32" t="s">
        <v>555</v>
      </c>
      <c r="K14" s="40">
        <v>0.35</v>
      </c>
      <c r="M14" s="26" t="s">
        <v>556</v>
      </c>
      <c r="N14" s="32" t="s">
        <v>557</v>
      </c>
      <c r="O14" s="40">
        <v>0.3</v>
      </c>
    </row>
    <row r="15" spans="1:15" ht="34.5" x14ac:dyDescent="0.3">
      <c r="B15" s="30"/>
      <c r="C15" s="31"/>
      <c r="E15" s="26" t="s">
        <v>558</v>
      </c>
      <c r="F15" s="32" t="s">
        <v>559</v>
      </c>
      <c r="G15" s="40">
        <v>0.15</v>
      </c>
      <c r="I15" s="26"/>
      <c r="J15" s="32"/>
      <c r="K15" s="40"/>
      <c r="M15" s="26" t="s">
        <v>560</v>
      </c>
      <c r="N15" s="32" t="s">
        <v>561</v>
      </c>
      <c r="O15" s="40">
        <v>0.4</v>
      </c>
    </row>
    <row r="16" spans="1:15" ht="23" x14ac:dyDescent="0.3">
      <c r="B16" s="30"/>
      <c r="C16" s="31"/>
      <c r="E16" s="26" t="s">
        <v>562</v>
      </c>
      <c r="F16" s="32" t="s">
        <v>563</v>
      </c>
      <c r="G16" s="40">
        <v>0.25</v>
      </c>
      <c r="I16" s="26"/>
      <c r="J16" s="32"/>
      <c r="K16" s="40"/>
      <c r="M16" s="26" t="s">
        <v>564</v>
      </c>
      <c r="N16" s="32" t="s">
        <v>565</v>
      </c>
      <c r="O16" s="40">
        <v>0.6</v>
      </c>
    </row>
    <row r="17" spans="2:15" ht="34.5" x14ac:dyDescent="0.3">
      <c r="B17" s="30"/>
      <c r="C17" s="31"/>
      <c r="E17" s="26" t="s">
        <v>566</v>
      </c>
      <c r="F17" s="32" t="s">
        <v>567</v>
      </c>
      <c r="G17" s="40">
        <v>0.35</v>
      </c>
      <c r="I17" s="26"/>
      <c r="J17" s="32"/>
      <c r="K17" s="40"/>
      <c r="M17" s="26" t="s">
        <v>568</v>
      </c>
      <c r="N17" s="32" t="s">
        <v>569</v>
      </c>
      <c r="O17" s="40">
        <v>0.35</v>
      </c>
    </row>
    <row r="18" spans="2:15" ht="23" x14ac:dyDescent="0.3">
      <c r="B18" s="30"/>
      <c r="C18" s="31"/>
      <c r="E18" s="26" t="s">
        <v>570</v>
      </c>
      <c r="F18" s="32" t="s">
        <v>571</v>
      </c>
      <c r="G18" s="40">
        <v>0.45</v>
      </c>
      <c r="I18" s="26"/>
      <c r="J18" s="32"/>
      <c r="K18" s="40"/>
      <c r="M18" s="26" t="s">
        <v>572</v>
      </c>
      <c r="N18" s="32" t="s">
        <v>573</v>
      </c>
      <c r="O18" s="40">
        <v>0.45</v>
      </c>
    </row>
    <row r="19" spans="2:15" x14ac:dyDescent="0.3">
      <c r="B19" s="30"/>
      <c r="C19" s="31"/>
      <c r="E19" s="26" t="s">
        <v>574</v>
      </c>
      <c r="F19" s="32" t="s">
        <v>575</v>
      </c>
      <c r="G19" s="40">
        <v>0.4</v>
      </c>
      <c r="I19" s="26"/>
      <c r="J19" s="32"/>
      <c r="K19" s="40"/>
      <c r="M19" s="26" t="s">
        <v>576</v>
      </c>
      <c r="N19" s="32" t="s">
        <v>577</v>
      </c>
      <c r="O19" s="40">
        <v>0.7</v>
      </c>
    </row>
    <row r="20" spans="2:15" x14ac:dyDescent="0.3">
      <c r="B20" s="30"/>
      <c r="C20" s="31"/>
      <c r="E20" s="26" t="s">
        <v>578</v>
      </c>
      <c r="F20" s="32" t="s">
        <v>579</v>
      </c>
      <c r="G20" s="40">
        <v>0.5</v>
      </c>
      <c r="I20" s="26"/>
      <c r="J20" s="32"/>
      <c r="K20" s="40"/>
      <c r="M20" s="26"/>
      <c r="N20" s="32"/>
      <c r="O20" s="40"/>
    </row>
    <row r="21" spans="2:15" x14ac:dyDescent="0.3">
      <c r="B21" s="30"/>
      <c r="C21" s="31"/>
      <c r="E21" s="26" t="s">
        <v>580</v>
      </c>
      <c r="F21" s="32" t="s">
        <v>581</v>
      </c>
      <c r="G21" s="40">
        <v>0.8</v>
      </c>
      <c r="I21" s="26"/>
      <c r="J21" s="32"/>
      <c r="K21" s="40"/>
      <c r="M21" s="26"/>
      <c r="N21" s="32"/>
      <c r="O21" s="40"/>
    </row>
    <row r="22" spans="2:15" x14ac:dyDescent="0.3">
      <c r="B22" s="30"/>
      <c r="C22" s="31"/>
      <c r="E22" s="26"/>
      <c r="F22" s="32"/>
      <c r="G22" s="40"/>
      <c r="I22" s="26"/>
      <c r="J22" s="32"/>
      <c r="K22" s="40"/>
      <c r="M22" s="26"/>
      <c r="N22" s="32"/>
      <c r="O22" s="40"/>
    </row>
    <row r="23" spans="2:15" x14ac:dyDescent="0.3">
      <c r="B23" s="30"/>
      <c r="C23" s="31"/>
      <c r="E23" s="26"/>
      <c r="F23" s="32"/>
      <c r="G23" s="40"/>
      <c r="I23" s="26"/>
      <c r="J23" s="32"/>
      <c r="K23" s="40"/>
      <c r="M23" s="26"/>
      <c r="N23" s="32"/>
      <c r="O23" s="40"/>
    </row>
    <row r="24" spans="2:15" x14ac:dyDescent="0.3">
      <c r="B24" s="30"/>
      <c r="C24" s="31"/>
      <c r="E24" s="26"/>
      <c r="F24" s="32"/>
      <c r="G24" s="40"/>
      <c r="I24" s="26"/>
      <c r="J24" s="32"/>
      <c r="K24" s="40"/>
      <c r="M24" s="26"/>
      <c r="N24" s="32"/>
      <c r="O24" s="40"/>
    </row>
    <row r="25" spans="2:15" x14ac:dyDescent="0.3">
      <c r="B25" s="30"/>
      <c r="C25" s="31"/>
      <c r="E25" s="26"/>
      <c r="F25" s="32"/>
      <c r="G25" s="40"/>
      <c r="I25" s="26"/>
      <c r="J25" s="32"/>
      <c r="K25" s="40"/>
      <c r="M25" s="26"/>
      <c r="N25" s="32"/>
      <c r="O25" s="40"/>
    </row>
    <row r="26" spans="2:15" x14ac:dyDescent="0.3">
      <c r="B26" s="30"/>
      <c r="C26" s="31"/>
      <c r="E26" s="26"/>
      <c r="F26" s="32"/>
      <c r="G26" s="40"/>
      <c r="I26" s="26"/>
      <c r="J26" s="32"/>
      <c r="K26" s="40"/>
      <c r="M26" s="26"/>
      <c r="N26" s="32"/>
      <c r="O26" s="40"/>
    </row>
    <row r="27" spans="2:15" x14ac:dyDescent="0.3">
      <c r="B27" s="30"/>
      <c r="C27" s="31"/>
      <c r="E27" s="26"/>
      <c r="F27" s="32"/>
      <c r="G27" s="40"/>
      <c r="I27" s="26"/>
      <c r="J27" s="32"/>
      <c r="K27" s="40"/>
      <c r="M27" s="26"/>
      <c r="N27" s="32"/>
      <c r="O27" s="40"/>
    </row>
    <row r="28" spans="2:15" x14ac:dyDescent="0.3">
      <c r="B28" s="30"/>
      <c r="C28" s="31"/>
      <c r="E28" s="26"/>
      <c r="F28" s="32"/>
      <c r="G28" s="40"/>
      <c r="I28" s="26"/>
      <c r="J28" s="32"/>
      <c r="K28" s="40"/>
      <c r="M28" s="26"/>
      <c r="N28" s="32"/>
      <c r="O28" s="40"/>
    </row>
    <row r="29" spans="2:15" x14ac:dyDescent="0.3">
      <c r="B29" s="30"/>
      <c r="C29" s="31"/>
      <c r="E29" s="26"/>
      <c r="F29" s="32"/>
      <c r="G29" s="40"/>
      <c r="I29" s="26"/>
      <c r="J29" s="32"/>
      <c r="K29" s="40"/>
      <c r="M29" s="26"/>
      <c r="N29" s="32"/>
      <c r="O29" s="40"/>
    </row>
    <row r="30" spans="2:15" x14ac:dyDescent="0.3">
      <c r="B30" s="30"/>
      <c r="C30" s="31"/>
      <c r="E30" s="26"/>
      <c r="F30" s="32"/>
      <c r="G30" s="40"/>
      <c r="I30" s="26"/>
      <c r="J30" s="32"/>
      <c r="K30" s="40"/>
      <c r="M30" s="26"/>
      <c r="N30" s="32"/>
      <c r="O30" s="40"/>
    </row>
    <row r="31" spans="2:15" x14ac:dyDescent="0.3">
      <c r="B31" s="30"/>
      <c r="C31" s="31"/>
      <c r="E31" s="26"/>
      <c r="F31" s="32"/>
      <c r="G31" s="40"/>
      <c r="I31" s="26"/>
      <c r="J31" s="32"/>
      <c r="K31" s="40"/>
      <c r="M31" s="26"/>
      <c r="N31" s="32"/>
      <c r="O31" s="40"/>
    </row>
    <row r="32" spans="2:15" x14ac:dyDescent="0.3">
      <c r="B32" s="30"/>
      <c r="C32" s="31"/>
      <c r="E32" s="26"/>
      <c r="F32" s="32"/>
      <c r="G32" s="40"/>
      <c r="I32" s="26"/>
      <c r="J32" s="32"/>
      <c r="K32" s="40"/>
      <c r="M32" s="26"/>
      <c r="N32" s="32"/>
      <c r="O32" s="40"/>
    </row>
    <row r="33" spans="2:15" x14ac:dyDescent="0.3">
      <c r="B33" s="30"/>
      <c r="C33" s="31"/>
      <c r="E33" s="26"/>
      <c r="F33" s="32"/>
      <c r="G33" s="40"/>
      <c r="I33" s="26"/>
      <c r="J33" s="32"/>
      <c r="K33" s="40"/>
      <c r="M33" s="26"/>
      <c r="N33" s="32"/>
      <c r="O33" s="40"/>
    </row>
    <row r="34" spans="2:15" x14ac:dyDescent="0.3">
      <c r="B34" s="30"/>
      <c r="C34" s="31"/>
      <c r="E34" s="26"/>
      <c r="F34" s="32"/>
      <c r="G34" s="40"/>
      <c r="I34" s="26"/>
      <c r="J34" s="32"/>
      <c r="K34" s="40"/>
      <c r="M34" s="26"/>
      <c r="N34" s="32"/>
      <c r="O34" s="40"/>
    </row>
    <row r="35" spans="2:15" x14ac:dyDescent="0.3">
      <c r="B35" s="30"/>
      <c r="C35" s="31"/>
      <c r="E35" s="26"/>
      <c r="F35" s="32"/>
      <c r="G35" s="40"/>
      <c r="I35" s="26"/>
      <c r="J35" s="32"/>
      <c r="K35" s="40"/>
      <c r="M35" s="54"/>
      <c r="N35" s="55"/>
      <c r="O35" s="53"/>
    </row>
    <row r="36" spans="2:15" x14ac:dyDescent="0.3">
      <c r="B36" s="30"/>
      <c r="C36" s="31"/>
      <c r="E36" s="26"/>
      <c r="F36" s="32"/>
      <c r="G36" s="40"/>
      <c r="I36" s="26"/>
      <c r="J36" s="32"/>
      <c r="K36" s="40"/>
      <c r="M36" s="54"/>
      <c r="N36" s="55"/>
      <c r="O36" s="53"/>
    </row>
    <row r="37" spans="2:15" x14ac:dyDescent="0.3">
      <c r="B37" s="30"/>
      <c r="C37" s="31"/>
      <c r="E37" s="26"/>
      <c r="F37" s="32"/>
      <c r="G37" s="40"/>
      <c r="I37" s="26"/>
      <c r="J37" s="32"/>
      <c r="K37" s="40"/>
      <c r="M37" s="54"/>
      <c r="N37" s="55"/>
      <c r="O37" s="53"/>
    </row>
    <row r="38" spans="2:15" x14ac:dyDescent="0.3">
      <c r="B38" s="31"/>
      <c r="C38" s="31"/>
      <c r="E38" s="26"/>
      <c r="F38" s="32"/>
      <c r="G38" s="40"/>
      <c r="I38" s="26"/>
      <c r="J38" s="32"/>
      <c r="K38" s="40"/>
      <c r="M38" s="54"/>
      <c r="N38" s="55"/>
      <c r="O38" s="53"/>
    </row>
    <row r="39" spans="2:15" x14ac:dyDescent="0.3">
      <c r="B39" s="31"/>
      <c r="C39" s="31"/>
      <c r="E39" s="26"/>
      <c r="F39" s="32"/>
      <c r="G39" s="40"/>
      <c r="I39" s="26"/>
      <c r="J39" s="32"/>
      <c r="K39" s="40"/>
      <c r="M39" s="54"/>
      <c r="N39" s="55"/>
      <c r="O39" s="53"/>
    </row>
    <row r="40" spans="2:15" x14ac:dyDescent="0.3">
      <c r="B40" s="31"/>
      <c r="C40" s="31"/>
      <c r="E40" s="26"/>
      <c r="F40" s="32"/>
      <c r="G40" s="40"/>
      <c r="I40" s="26"/>
      <c r="J40" s="32"/>
      <c r="K40" s="40"/>
      <c r="M40" s="54"/>
      <c r="N40" s="55"/>
      <c r="O40" s="53"/>
    </row>
    <row r="41" spans="2:15" x14ac:dyDescent="0.3">
      <c r="I41" s="35"/>
      <c r="J41" s="36"/>
      <c r="M41" s="35"/>
      <c r="N41" s="36"/>
    </row>
    <row r="42" spans="2:15" x14ac:dyDescent="0.3">
      <c r="I42" s="35"/>
      <c r="J42" s="36"/>
      <c r="M42" s="35"/>
      <c r="N42" s="36"/>
    </row>
    <row r="43" spans="2:15" x14ac:dyDescent="0.3">
      <c r="I43" s="35"/>
      <c r="J43" s="36"/>
      <c r="M43" s="35"/>
      <c r="N43" s="36"/>
    </row>
    <row r="44" spans="2:15" x14ac:dyDescent="0.3">
      <c r="I44" s="35"/>
      <c r="J44" s="36"/>
      <c r="M44" s="35"/>
      <c r="N44" s="36"/>
    </row>
    <row r="45" spans="2:15" x14ac:dyDescent="0.3">
      <c r="I45" s="35"/>
      <c r="J45" s="36"/>
      <c r="M45" s="35"/>
      <c r="N45" s="36"/>
    </row>
    <row r="46" spans="2:15" x14ac:dyDescent="0.3">
      <c r="I46" s="35"/>
      <c r="J46" s="36"/>
      <c r="M46" s="35"/>
      <c r="N46" s="36"/>
    </row>
    <row r="47" spans="2:15" x14ac:dyDescent="0.3">
      <c r="I47" s="35"/>
      <c r="J47" s="36"/>
      <c r="M47" s="35"/>
      <c r="N47" s="36"/>
    </row>
    <row r="48" spans="2:15" x14ac:dyDescent="0.3">
      <c r="I48" s="35"/>
      <c r="J48" s="36"/>
      <c r="M48" s="35"/>
      <c r="N48" s="36"/>
    </row>
    <row r="49" spans="9:14" x14ac:dyDescent="0.3">
      <c r="I49" s="35"/>
      <c r="J49" s="36"/>
      <c r="M49" s="35"/>
      <c r="N49" s="36"/>
    </row>
    <row r="50" spans="9:14" x14ac:dyDescent="0.3">
      <c r="I50" s="35"/>
      <c r="J50" s="36"/>
      <c r="M50" s="35"/>
      <c r="N50" s="36"/>
    </row>
    <row r="51" spans="9:14" x14ac:dyDescent="0.3">
      <c r="I51" s="35"/>
      <c r="J51" s="36"/>
      <c r="M51" s="35"/>
      <c r="N51" s="36"/>
    </row>
    <row r="52" spans="9:14" x14ac:dyDescent="0.3">
      <c r="I52" s="35"/>
      <c r="J52" s="36"/>
      <c r="M52" s="35"/>
      <c r="N52" s="36"/>
    </row>
    <row r="53" spans="9:14" x14ac:dyDescent="0.3">
      <c r="I53" s="35"/>
      <c r="J53" s="36"/>
    </row>
    <row r="54" spans="9:14" x14ac:dyDescent="0.3">
      <c r="I54" s="35"/>
      <c r="J54" s="36"/>
    </row>
    <row r="55" spans="9:14" x14ac:dyDescent="0.3">
      <c r="I55" s="35"/>
      <c r="J55" s="36"/>
    </row>
    <row r="56" spans="9:14" x14ac:dyDescent="0.3">
      <c r="I56" s="35"/>
      <c r="J56" s="36"/>
    </row>
    <row r="57" spans="9:14" x14ac:dyDescent="0.3">
      <c r="I57" s="35"/>
      <c r="J57" s="36"/>
    </row>
    <row r="58" spans="9:14" x14ac:dyDescent="0.3">
      <c r="I58" s="35"/>
      <c r="J58" s="36"/>
    </row>
    <row r="59" spans="9:14" x14ac:dyDescent="0.3">
      <c r="I59" s="35"/>
      <c r="J59" s="36"/>
    </row>
    <row r="60" spans="9:14" x14ac:dyDescent="0.3">
      <c r="I60" s="35"/>
      <c r="J60" s="36"/>
    </row>
    <row r="61" spans="9:14" x14ac:dyDescent="0.3">
      <c r="I61" s="35"/>
      <c r="J61" s="36"/>
    </row>
    <row r="62" spans="9:14" x14ac:dyDescent="0.3">
      <c r="I62" s="35"/>
      <c r="J62" s="36"/>
    </row>
    <row r="63" spans="9:14" x14ac:dyDescent="0.3">
      <c r="I63" s="35"/>
      <c r="J63" s="36"/>
    </row>
    <row r="64" spans="9:14" x14ac:dyDescent="0.3">
      <c r="I64" s="35"/>
      <c r="J64" s="36"/>
    </row>
    <row r="65" spans="9:10" x14ac:dyDescent="0.3">
      <c r="I65" s="35"/>
      <c r="J65" s="36"/>
    </row>
    <row r="66" spans="9:10" x14ac:dyDescent="0.3">
      <c r="I66" s="35"/>
      <c r="J66" s="36"/>
    </row>
    <row r="67" spans="9:10" x14ac:dyDescent="0.3">
      <c r="I67" s="35"/>
      <c r="J67" s="36"/>
    </row>
    <row r="68" spans="9:10" x14ac:dyDescent="0.3">
      <c r="I68" s="35"/>
      <c r="J68" s="36"/>
    </row>
  </sheetData>
  <sheetProtection algorithmName="SHA-512" hashValue="KQXTIkAsM49dMorf0Xn+xmCRwAiYYlGOJaeBxnlH/p43YBffNUBSNXtaxlYAiTFJr9m8ENHjOigB50wFWvUOLA==" saltValue="XwiQzvB5pAnwft/5bG3Ysw==" spinCount="100000" sheet="1" objects="1" scenarios="1"/>
  <mergeCells count="5">
    <mergeCell ref="B3:C3"/>
    <mergeCell ref="E3:G3"/>
    <mergeCell ref="I3:K3"/>
    <mergeCell ref="M3:O3"/>
    <mergeCell ref="A1:N1"/>
  </mergeCells>
  <phoneticPr fontId="1" type="noConversion"/>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109</vt:i4>
      </vt:variant>
    </vt:vector>
  </HeadingPairs>
  <TitlesOfParts>
    <vt:vector size="123" baseType="lpstr">
      <vt:lpstr>How to use</vt:lpstr>
      <vt:lpstr>ACRO CALCULATOR</vt:lpstr>
      <vt:lpstr>Removed</vt:lpstr>
      <vt:lpstr>Construction DD</vt:lpstr>
      <vt:lpstr>Connection DD</vt:lpstr>
      <vt:lpstr>Directions DD</vt:lpstr>
      <vt:lpstr>Position1 DD</vt:lpstr>
      <vt:lpstr>Position2 DD</vt:lpstr>
      <vt:lpstr>Rotation Base DD</vt:lpstr>
      <vt:lpstr>Rotation Plane DD</vt:lpstr>
      <vt:lpstr>Bonus DD</vt:lpstr>
      <vt:lpstr>Compatibility</vt:lpstr>
      <vt:lpstr>Bonus Compat.</vt:lpstr>
      <vt:lpstr>Requirements</vt:lpstr>
      <vt:lpstr>Bon1_A</vt:lpstr>
      <vt:lpstr>Bon1_B</vt:lpstr>
      <vt:lpstr>Bon1_C</vt:lpstr>
      <vt:lpstr>Bon1_P</vt:lpstr>
      <vt:lpstr>Bon1DD_A</vt:lpstr>
      <vt:lpstr>Bon1DD_B</vt:lpstr>
      <vt:lpstr>Bon1DD_C</vt:lpstr>
      <vt:lpstr>Bon1DD_P</vt:lpstr>
      <vt:lpstr>Bon1Not_A</vt:lpstr>
      <vt:lpstr>Bon1Not_B</vt:lpstr>
      <vt:lpstr>Bon1Not_C</vt:lpstr>
      <vt:lpstr>Bon1Not_P</vt:lpstr>
      <vt:lpstr>Bon1Var_A</vt:lpstr>
      <vt:lpstr>Bon1Var_B</vt:lpstr>
      <vt:lpstr>Bon1Var_C</vt:lpstr>
      <vt:lpstr>Bon1Var_P</vt:lpstr>
      <vt:lpstr>Conn_A</vt:lpstr>
      <vt:lpstr>Conn_B</vt:lpstr>
      <vt:lpstr>Conn_C</vt:lpstr>
      <vt:lpstr>Conn_P</vt:lpstr>
      <vt:lpstr>ConnDD_A</vt:lpstr>
      <vt:lpstr>ConnDD_B</vt:lpstr>
      <vt:lpstr>ConnDD_C</vt:lpstr>
      <vt:lpstr>ConnDD_P</vt:lpstr>
      <vt:lpstr>ConnNot_B</vt:lpstr>
      <vt:lpstr>ConnNot_P</vt:lpstr>
      <vt:lpstr>Cons_A</vt:lpstr>
      <vt:lpstr>Cons_B</vt:lpstr>
      <vt:lpstr>Cons_C</vt:lpstr>
      <vt:lpstr>Cons_P</vt:lpstr>
      <vt:lpstr>ConsDD_A</vt:lpstr>
      <vt:lpstr>ConsDD_B</vt:lpstr>
      <vt:lpstr>ConsDD_C</vt:lpstr>
      <vt:lpstr>ConsDD_P</vt:lpstr>
      <vt:lpstr>ConsNot_A</vt:lpstr>
      <vt:lpstr>ConsNot_B</vt:lpstr>
      <vt:lpstr>ConsNot_C</vt:lpstr>
      <vt:lpstr>ConsNot_P</vt:lpstr>
      <vt:lpstr>Dir_A</vt:lpstr>
      <vt:lpstr>Dir_B</vt:lpstr>
      <vt:lpstr>Dir_C</vt:lpstr>
      <vt:lpstr>Dir_P</vt:lpstr>
      <vt:lpstr>DirDD_A</vt:lpstr>
      <vt:lpstr>DirDD_B</vt:lpstr>
      <vt:lpstr>DirDD_C</vt:lpstr>
      <vt:lpstr>DirDD_P</vt:lpstr>
      <vt:lpstr>DirNot_A</vt:lpstr>
      <vt:lpstr>DirNot_C</vt:lpstr>
      <vt:lpstr>Pos1_A</vt:lpstr>
      <vt:lpstr>Pos1_B</vt:lpstr>
      <vt:lpstr>Pos1_C</vt:lpstr>
      <vt:lpstr>Pos1_P</vt:lpstr>
      <vt:lpstr>Pos1DD_A</vt:lpstr>
      <vt:lpstr>Pos1DD_B</vt:lpstr>
      <vt:lpstr>Pos1DD_C</vt:lpstr>
      <vt:lpstr>Pos1DD_P</vt:lpstr>
      <vt:lpstr>Pos1Not_A</vt:lpstr>
      <vt:lpstr>Pos1Not_B</vt:lpstr>
      <vt:lpstr>Pos1Not_C</vt:lpstr>
      <vt:lpstr>Pos1Not_P</vt:lpstr>
      <vt:lpstr>Pos1Var_A</vt:lpstr>
      <vt:lpstr>Pos1Var_B</vt:lpstr>
      <vt:lpstr>Pos1Var_C</vt:lpstr>
      <vt:lpstr>Pos1Var_P</vt:lpstr>
      <vt:lpstr>Pos2_A</vt:lpstr>
      <vt:lpstr>Pos2_B</vt:lpstr>
      <vt:lpstr>Pos2_C</vt:lpstr>
      <vt:lpstr>Pos2_P</vt:lpstr>
      <vt:lpstr>Pos2DD_A</vt:lpstr>
      <vt:lpstr>Pos2DD_B</vt:lpstr>
      <vt:lpstr>Pos2DD_C</vt:lpstr>
      <vt:lpstr>Pos2DD_P</vt:lpstr>
      <vt:lpstr>Pos2Not_A</vt:lpstr>
      <vt:lpstr>Pos2Not_B</vt:lpstr>
      <vt:lpstr>Pos2Not_C</vt:lpstr>
      <vt:lpstr>Pos2Not_P</vt:lpstr>
      <vt:lpstr>Pos2Var_A</vt:lpstr>
      <vt:lpstr>Pos2Var_B</vt:lpstr>
      <vt:lpstr>Pos2Var_C</vt:lpstr>
      <vt:lpstr>Pos2Var_P</vt:lpstr>
      <vt:lpstr>Requirements</vt:lpstr>
      <vt:lpstr>RequirementsMinimal</vt:lpstr>
      <vt:lpstr>RequirementsOptional</vt:lpstr>
      <vt:lpstr>Rest_Con_Rot_B</vt:lpstr>
      <vt:lpstr>Rest_Cons_Con_B</vt:lpstr>
      <vt:lpstr>Rest_Cons_Con_P</vt:lpstr>
      <vt:lpstr>Rest_Cons_Rot_C</vt:lpstr>
      <vt:lpstr>Rest_Cons_Rot_P</vt:lpstr>
      <vt:lpstr>Rot_A</vt:lpstr>
      <vt:lpstr>Rot_B</vt:lpstr>
      <vt:lpstr>Rot_C</vt:lpstr>
      <vt:lpstr>Rot_P</vt:lpstr>
      <vt:lpstr>RotB_A</vt:lpstr>
      <vt:lpstr>RotB_B</vt:lpstr>
      <vt:lpstr>RotB_C</vt:lpstr>
      <vt:lpstr>RotB_P</vt:lpstr>
      <vt:lpstr>RotBDD_A</vt:lpstr>
      <vt:lpstr>RotBDD_B</vt:lpstr>
      <vt:lpstr>RotBDD_C</vt:lpstr>
      <vt:lpstr>RotBDD_P</vt:lpstr>
      <vt:lpstr>RotBNot_B</vt:lpstr>
      <vt:lpstr>RotBNot_C</vt:lpstr>
      <vt:lpstr>RotBNot_P</vt:lpstr>
      <vt:lpstr>RotDD_A</vt:lpstr>
      <vt:lpstr>RotDD_B</vt:lpstr>
      <vt:lpstr>RotDD_C</vt:lpstr>
      <vt:lpstr>RotDD_P</vt:lpstr>
      <vt:lpstr>RotNot_A</vt:lpstr>
      <vt:lpstr>RotNot_C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Claire Parez</dc:creator>
  <cp:keywords/>
  <dc:description/>
  <cp:lastModifiedBy>Claire Parez</cp:lastModifiedBy>
  <cp:revision/>
  <dcterms:created xsi:type="dcterms:W3CDTF">2024-07-04T23:25:04Z</dcterms:created>
  <dcterms:modified xsi:type="dcterms:W3CDTF">2026-05-22T16:11:25Z</dcterms:modified>
  <cp:category/>
  <cp:contentStatus/>
</cp:coreProperties>
</file>